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1520" windowHeight="5250"/>
  </bookViews>
  <sheets>
    <sheet name="Sheet1" sheetId="19" r:id="rId1"/>
  </sheets>
  <calcPr calcId="125725"/>
</workbook>
</file>

<file path=xl/calcChain.xml><?xml version="1.0" encoding="utf-8"?>
<calcChain xmlns="http://schemas.openxmlformats.org/spreadsheetml/2006/main">
  <c r="E8" i="19"/>
  <c r="C18"/>
  <c r="E12"/>
  <c r="E11"/>
  <c r="E10"/>
  <c r="E9"/>
  <c r="E7"/>
  <c r="E6"/>
  <c r="E5"/>
  <c r="E4"/>
  <c r="E3"/>
  <c r="C25"/>
  <c r="H5" s="1"/>
  <c r="G3"/>
  <c r="H3"/>
  <c r="I3" s="1"/>
  <c r="G4"/>
  <c r="H4"/>
  <c r="I4" s="1"/>
  <c r="G5"/>
  <c r="G6"/>
  <c r="H6"/>
  <c r="I6" s="1"/>
  <c r="G7"/>
  <c r="H7"/>
  <c r="I7" s="1"/>
  <c r="G8"/>
  <c r="H8"/>
  <c r="I8" s="1"/>
  <c r="G9"/>
  <c r="H9"/>
  <c r="I9" s="1"/>
  <c r="G10"/>
  <c r="H10"/>
  <c r="I10" s="1"/>
  <c r="G11"/>
  <c r="H11"/>
  <c r="I11"/>
  <c r="F22" s="1"/>
  <c r="G12"/>
  <c r="H12" l="1"/>
  <c r="I12" s="1"/>
  <c r="F23" s="1"/>
  <c r="I5"/>
  <c r="J5" s="1"/>
  <c r="H16" s="1"/>
  <c r="J9"/>
  <c r="H20" s="1"/>
  <c r="F20"/>
  <c r="J7"/>
  <c r="H18" s="1"/>
  <c r="K7"/>
  <c r="J18" s="1"/>
  <c r="J3"/>
  <c r="H14" s="1"/>
  <c r="K3"/>
  <c r="J14" s="1"/>
  <c r="K11"/>
  <c r="J22" s="1"/>
  <c r="K8"/>
  <c r="J19" s="1"/>
  <c r="J8"/>
  <c r="H19" s="1"/>
  <c r="F19"/>
  <c r="K10"/>
  <c r="J21" s="1"/>
  <c r="J10"/>
  <c r="H21" s="1"/>
  <c r="F21"/>
  <c r="F15"/>
  <c r="K4"/>
  <c r="J15" s="1"/>
  <c r="J4"/>
  <c r="H15" s="1"/>
  <c r="J6"/>
  <c r="H17" s="1"/>
  <c r="F17"/>
  <c r="K6"/>
  <c r="J17" s="1"/>
  <c r="K9"/>
  <c r="J20" s="1"/>
  <c r="K5"/>
  <c r="J16" s="1"/>
  <c r="F18"/>
  <c r="F14"/>
  <c r="J11"/>
  <c r="H22" s="1"/>
  <c r="J12" l="1"/>
  <c r="H23" s="1"/>
  <c r="K12"/>
  <c r="J23" s="1"/>
  <c r="F16"/>
</calcChain>
</file>

<file path=xl/sharedStrings.xml><?xml version="1.0" encoding="utf-8"?>
<sst xmlns="http://schemas.openxmlformats.org/spreadsheetml/2006/main" count="79" uniqueCount="48">
  <si>
    <t>VIP</t>
  </si>
  <si>
    <t>hp</t>
  </si>
  <si>
    <t>coin</t>
  </si>
  <si>
    <t>gold</t>
  </si>
  <si>
    <t>triple</t>
  </si>
  <si>
    <t>spd</t>
  </si>
  <si>
    <t>crit%</t>
  </si>
  <si>
    <t>critdmg</t>
  </si>
  <si>
    <t>dbl</t>
  </si>
  <si>
    <t>base</t>
  </si>
  <si>
    <t>hp -</t>
  </si>
  <si>
    <t xml:space="preserve">coin - </t>
  </si>
  <si>
    <t xml:space="preserve">gold - </t>
  </si>
  <si>
    <t xml:space="preserve">triple - </t>
  </si>
  <si>
    <t xml:space="preserve">spd - </t>
  </si>
  <si>
    <t xml:space="preserve">crit% - </t>
  </si>
  <si>
    <t xml:space="preserve">critdmg - </t>
  </si>
  <si>
    <t xml:space="preserve">dbl - </t>
  </si>
  <si>
    <t xml:space="preserve">base - </t>
  </si>
  <si>
    <t xml:space="preserve"> / </t>
  </si>
  <si>
    <t>ap</t>
  </si>
  <si>
    <t xml:space="preserve">upgrade - </t>
  </si>
  <si>
    <t>ap for 1%</t>
  </si>
  <si>
    <t xml:space="preserve">% of upgrade / </t>
  </si>
  <si>
    <t>gold for 1%</t>
  </si>
  <si>
    <t xml:space="preserve">m / </t>
  </si>
  <si>
    <t>treasure</t>
  </si>
  <si>
    <t xml:space="preserve">treasure - </t>
  </si>
  <si>
    <t>Total</t>
  </si>
  <si>
    <t>AP</t>
  </si>
  <si>
    <t>Asc</t>
  </si>
  <si>
    <t>GOLD</t>
  </si>
  <si>
    <t>BEFORE</t>
  </si>
  <si>
    <t>AFTER</t>
  </si>
  <si>
    <t>Mathing</t>
  </si>
  <si>
    <t>Supporter</t>
  </si>
  <si>
    <t>Idle +10%</t>
  </si>
  <si>
    <t>Raw</t>
  </si>
  <si>
    <t>DAMAGE</t>
  </si>
  <si>
    <t>Notes</t>
  </si>
  <si>
    <t>keep time extend at same level or less than hp, time extend prices are 2/3 of hp, but less important. Allows you to beat stronger monsters but does not increase dps</t>
  </si>
  <si>
    <t>keep treasure upgrades at the same level. Or if you want to consider party, upgrade treasure hunter and easy loot to be double the price of huge loot</t>
  </si>
  <si>
    <t>upgrade the cheapest in terms of efficiency (green), I assume you will only use AP for base dmg or atk spd</t>
  </si>
  <si>
    <t>hp and gold are done based on party effiency, if you wish to make it normal, double their efficiency number</t>
  </si>
  <si>
    <t>please be careful when entering numbers vs % … most should take in the number.</t>
  </si>
  <si>
    <t>Only enter values in … these colour boxes</t>
  </si>
  <si>
    <t>Event</t>
  </si>
  <si>
    <t>LEVEL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</si>
</sst>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0" fontId="0" fillId="0" borderId="0" xfId="0" applyNumberFormat="1"/>
    <xf numFmtId="164" fontId="0" fillId="0" borderId="0" xfId="0" applyNumberFormat="1"/>
    <xf numFmtId="9" fontId="0" fillId="0" borderId="0" xfId="1" applyFont="1"/>
    <xf numFmtId="0" fontId="0" fillId="2" borderId="0" xfId="0" applyFill="1"/>
    <xf numFmtId="0" fontId="0" fillId="0" borderId="0" xfId="0"/>
    <xf numFmtId="0" fontId="0" fillId="0" borderId="0" xfId="0" applyFill="1"/>
    <xf numFmtId="0" fontId="0" fillId="3" borderId="0" xfId="0" applyFill="1"/>
    <xf numFmtId="2" fontId="2" fillId="2" borderId="0" xfId="0" applyNumberFormat="1" applyFont="1" applyFill="1"/>
    <xf numFmtId="2" fontId="3" fillId="2" borderId="0" xfId="0" applyNumberFormat="1" applyFont="1" applyFill="1"/>
    <xf numFmtId="2" fontId="5" fillId="2" borderId="0" xfId="0" applyNumberFormat="1" applyFont="1" applyFill="1"/>
    <xf numFmtId="0" fontId="0" fillId="0" borderId="0" xfId="0"/>
    <xf numFmtId="0" fontId="2" fillId="0" borderId="0" xfId="1" applyNumberFormat="1" applyFont="1"/>
    <xf numFmtId="2" fontId="0" fillId="2" borderId="0" xfId="0" applyNumberFormat="1" applyFill="1"/>
    <xf numFmtId="164" fontId="0" fillId="0" borderId="0" xfId="0" applyNumberFormat="1" applyFill="1"/>
    <xf numFmtId="0" fontId="2" fillId="0" borderId="0" xfId="0" applyFont="1"/>
    <xf numFmtId="0" fontId="0" fillId="0" borderId="0" xfId="0"/>
    <xf numFmtId="0" fontId="3" fillId="2" borderId="0" xfId="0" applyFont="1" applyFill="1"/>
    <xf numFmtId="0" fontId="0" fillId="4" borderId="0" xfId="0" applyFill="1"/>
    <xf numFmtId="2" fontId="3" fillId="0" borderId="0" xfId="0" applyNumberFormat="1" applyFont="1" applyFill="1"/>
    <xf numFmtId="2" fontId="2" fillId="0" borderId="0" xfId="0" applyNumberFormat="1" applyFont="1" applyFill="1"/>
    <xf numFmtId="10" fontId="0" fillId="0" borderId="0" xfId="0" applyNumberFormat="1" applyFill="1"/>
    <xf numFmtId="165" fontId="8" fillId="2" borderId="0" xfId="0" applyNumberFormat="1" applyFont="1" applyFill="1"/>
    <xf numFmtId="11" fontId="0" fillId="2" borderId="0" xfId="0" applyNumberFormat="1" applyFill="1"/>
    <xf numFmtId="2" fontId="7" fillId="2" borderId="0" xfId="0" applyNumberFormat="1" applyFont="1" applyFill="1"/>
    <xf numFmtId="2" fontId="4" fillId="2" borderId="0" xfId="0" applyNumberFormat="1" applyFont="1" applyFill="1"/>
    <xf numFmtId="165" fontId="3" fillId="2" borderId="0" xfId="0" applyNumberFormat="1" applyFont="1" applyFill="1"/>
    <xf numFmtId="165" fontId="6" fillId="2" borderId="0" xfId="0" applyNumberFormat="1" applyFont="1" applyFill="1"/>
    <xf numFmtId="0" fontId="10" fillId="2" borderId="0" xfId="0" applyFont="1" applyFill="1"/>
    <xf numFmtId="0" fontId="9" fillId="4" borderId="0" xfId="0" applyFont="1" applyFill="1"/>
    <xf numFmtId="9" fontId="9" fillId="4" borderId="0" xfId="0" applyNumberFormat="1" applyFont="1" applyFill="1"/>
    <xf numFmtId="0" fontId="2" fillId="2" borderId="0" xfId="0" applyFont="1" applyFill="1"/>
    <xf numFmtId="11" fontId="3" fillId="2" borderId="0" xfId="0" applyNumberFormat="1" applyFont="1" applyFill="1"/>
    <xf numFmtId="0" fontId="2" fillId="5" borderId="0" xfId="0" applyFont="1" applyFill="1"/>
    <xf numFmtId="0" fontId="2" fillId="6" borderId="0" xfId="0" applyFont="1" applyFill="1"/>
    <xf numFmtId="11" fontId="3" fillId="5" borderId="0" xfId="0" applyNumberFormat="1" applyFont="1" applyFill="1"/>
    <xf numFmtId="0" fontId="0" fillId="5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L32"/>
  <sheetViews>
    <sheetView tabSelected="1" topLeftCell="A7" workbookViewId="0">
      <selection activeCell="E9" sqref="E9"/>
    </sheetView>
  </sheetViews>
  <sheetFormatPr defaultRowHeight="15"/>
  <sheetData>
    <row r="2" spans="1:12">
      <c r="B2" s="1"/>
      <c r="C2" s="16" t="s">
        <v>32</v>
      </c>
      <c r="D2" s="16" t="s">
        <v>33</v>
      </c>
      <c r="E2" s="16" t="s">
        <v>31</v>
      </c>
      <c r="F2" s="16" t="s">
        <v>29</v>
      </c>
      <c r="G2" s="29" t="s">
        <v>34</v>
      </c>
      <c r="H2" s="5"/>
      <c r="I2" s="5"/>
      <c r="J2" s="5"/>
      <c r="K2" s="5"/>
    </row>
    <row r="3" spans="1:12">
      <c r="A3" s="17"/>
      <c r="B3" s="6" t="s">
        <v>1</v>
      </c>
      <c r="C3" s="30">
        <v>-13.15</v>
      </c>
      <c r="D3" s="30">
        <v>-13.25</v>
      </c>
      <c r="E3" s="32">
        <f>150*(E14+2)^3</f>
        <v>29266800</v>
      </c>
      <c r="F3" s="30">
        <v>54</v>
      </c>
      <c r="G3" s="14">
        <f>D3-C3</f>
        <v>-9.9999999999999645E-2</v>
      </c>
      <c r="H3" s="23">
        <f>1-((100+C3)/(100+D3))</f>
        <v>-1.1527377521614035E-3</v>
      </c>
      <c r="I3" s="10">
        <f>H3*-100</f>
        <v>0.11527377521614035</v>
      </c>
      <c r="J3" s="24">
        <f t="shared" ref="J3:J12" si="0">E3/I3</f>
        <v>253889489.99999556</v>
      </c>
      <c r="K3" s="14">
        <f t="shared" ref="K3:K12" si="1">F3/I3</f>
        <v>468.4499999999918</v>
      </c>
    </row>
    <row r="4" spans="1:12">
      <c r="B4" s="6" t="s">
        <v>2</v>
      </c>
      <c r="C4" s="30">
        <v>6</v>
      </c>
      <c r="D4" s="30">
        <v>6.1</v>
      </c>
      <c r="E4" s="33">
        <f>50*10^(E15+2)</f>
        <v>500000000</v>
      </c>
      <c r="F4" s="30">
        <v>500</v>
      </c>
      <c r="G4" s="18">
        <f>100*D4/C4-100</f>
        <v>1.6666666666666714</v>
      </c>
      <c r="H4" s="25">
        <f>100*(D4+1)/(C4+1)-100</f>
        <v>1.4285714285714306</v>
      </c>
      <c r="I4" s="9">
        <f>H4</f>
        <v>1.4285714285714306</v>
      </c>
      <c r="J4" s="24">
        <f t="shared" si="0"/>
        <v>349999999.99999952</v>
      </c>
      <c r="K4" s="14">
        <f t="shared" si="1"/>
        <v>349.99999999999949</v>
      </c>
    </row>
    <row r="5" spans="1:12">
      <c r="B5" s="6" t="s">
        <v>3</v>
      </c>
      <c r="C5" s="30">
        <v>60</v>
      </c>
      <c r="D5" s="30">
        <v>60.5</v>
      </c>
      <c r="E5" s="34">
        <f>100*(E16+2)^3</f>
        <v>59270400</v>
      </c>
      <c r="F5" s="30">
        <v>26</v>
      </c>
      <c r="G5" s="14">
        <f t="shared" ref="G5:G12" si="2">D5-C5</f>
        <v>0.5</v>
      </c>
      <c r="H5" s="26">
        <f>((100+D5+C25)/(100+C5+C25))*100-100</f>
        <v>0.23696682464455421</v>
      </c>
      <c r="I5" s="9">
        <f>H5</f>
        <v>0.23696682464455421</v>
      </c>
      <c r="J5" s="24">
        <f t="shared" si="0"/>
        <v>250121087.99999532</v>
      </c>
      <c r="K5" s="14">
        <f t="shared" si="1"/>
        <v>109.71999999999794</v>
      </c>
    </row>
    <row r="6" spans="1:12">
      <c r="B6" s="6" t="s">
        <v>4</v>
      </c>
      <c r="C6" s="30">
        <v>5.25</v>
      </c>
      <c r="D6" s="30">
        <v>5.3</v>
      </c>
      <c r="E6" s="35">
        <f>250*(E17+2)^3</f>
        <v>4920750</v>
      </c>
      <c r="F6" s="30">
        <v>10</v>
      </c>
      <c r="G6" s="14">
        <f t="shared" si="2"/>
        <v>4.9999999999999822E-2</v>
      </c>
      <c r="H6" s="27">
        <f>(100+2*D6)/(100+2*C6)-1</f>
        <v>9.0497737556560764E-4</v>
      </c>
      <c r="I6" s="11">
        <f>H6*100</f>
        <v>9.0497737556560764E-2</v>
      </c>
      <c r="J6" s="24">
        <f t="shared" si="0"/>
        <v>54374287.500000194</v>
      </c>
      <c r="K6" s="14">
        <f t="shared" si="1"/>
        <v>110.5000000000004</v>
      </c>
      <c r="L6" s="6"/>
    </row>
    <row r="7" spans="1:12">
      <c r="A7" s="17"/>
      <c r="B7" s="12" t="s">
        <v>26</v>
      </c>
      <c r="C7" s="30">
        <v>56</v>
      </c>
      <c r="D7" s="30">
        <v>56.5</v>
      </c>
      <c r="E7" s="34">
        <f>100*(E18+2)^3</f>
        <v>8518400</v>
      </c>
      <c r="F7" s="30">
        <v>13</v>
      </c>
      <c r="G7" s="14">
        <f t="shared" si="2"/>
        <v>0.5</v>
      </c>
      <c r="H7" s="26">
        <f>((100+D7)/(100+C7))*100-100</f>
        <v>0.3205128205128176</v>
      </c>
      <c r="I7" s="9">
        <f>H7</f>
        <v>0.3205128205128176</v>
      </c>
      <c r="J7" s="24">
        <f t="shared" si="0"/>
        <v>26577408.000000242</v>
      </c>
      <c r="K7" s="14">
        <f t="shared" si="1"/>
        <v>40.560000000000372</v>
      </c>
    </row>
    <row r="8" spans="1:12">
      <c r="B8" s="6" t="s">
        <v>5</v>
      </c>
      <c r="C8" s="30">
        <v>16.5</v>
      </c>
      <c r="D8" s="30">
        <v>17</v>
      </c>
      <c r="E8" s="36">
        <f>100*(E19+2)^6</f>
        <v>30891577600</v>
      </c>
      <c r="F8" s="30">
        <v>32</v>
      </c>
      <c r="G8" s="14">
        <f t="shared" si="2"/>
        <v>0.5</v>
      </c>
      <c r="H8" s="26">
        <f>((100+D8)/(100+C8))*100-100</f>
        <v>0.42918454935623629</v>
      </c>
      <c r="I8" s="9">
        <f>H8</f>
        <v>0.42918454935623629</v>
      </c>
      <c r="J8" s="24">
        <f t="shared" si="0"/>
        <v>71977375807.997803</v>
      </c>
      <c r="K8" s="14">
        <f t="shared" si="1"/>
        <v>74.559999999997729</v>
      </c>
      <c r="L8" s="6"/>
    </row>
    <row r="9" spans="1:12">
      <c r="B9" s="6" t="s">
        <v>6</v>
      </c>
      <c r="C9" s="30">
        <v>19.75</v>
      </c>
      <c r="D9" s="30">
        <v>19.850000000000001</v>
      </c>
      <c r="E9" s="34">
        <f>100*(E20+2)^3</f>
        <v>14060800</v>
      </c>
      <c r="F9" s="30">
        <v>14</v>
      </c>
      <c r="G9" s="14">
        <f t="shared" si="2"/>
        <v>0.10000000000000142</v>
      </c>
      <c r="H9" s="11">
        <f>(((100+D9)/(100+C9))*100-100)*C10/100</f>
        <v>8.1837160751558141E-2</v>
      </c>
      <c r="I9" s="9">
        <f>H9</f>
        <v>8.1837160751558141E-2</v>
      </c>
      <c r="J9" s="24">
        <f t="shared" si="0"/>
        <v>171814367.34695476</v>
      </c>
      <c r="K9" s="14">
        <f t="shared" si="1"/>
        <v>171.0714285714445</v>
      </c>
      <c r="L9" s="6"/>
    </row>
    <row r="10" spans="1:12">
      <c r="B10" s="6" t="s">
        <v>7</v>
      </c>
      <c r="C10" s="30">
        <v>98</v>
      </c>
      <c r="D10" s="30">
        <v>99</v>
      </c>
      <c r="E10" s="37">
        <f>50*(E21+2)^3</f>
        <v>15038150</v>
      </c>
      <c r="F10" s="30">
        <v>19</v>
      </c>
      <c r="G10" s="14">
        <f t="shared" si="2"/>
        <v>1</v>
      </c>
      <c r="H10" s="11">
        <f>(((100+D10)/(100+C10))*100-100)*C9/100</f>
        <v>9.9747474747471976E-2</v>
      </c>
      <c r="I10" s="9">
        <f>H10</f>
        <v>9.9747474747471976E-2</v>
      </c>
      <c r="J10" s="24">
        <f t="shared" si="0"/>
        <v>150762212.65823203</v>
      </c>
      <c r="K10" s="14">
        <f t="shared" si="1"/>
        <v>190.48101265823314</v>
      </c>
      <c r="L10" s="6"/>
    </row>
    <row r="11" spans="1:12">
      <c r="B11" s="6" t="s">
        <v>8</v>
      </c>
      <c r="C11" s="30">
        <v>23</v>
      </c>
      <c r="D11" s="30">
        <v>23.05</v>
      </c>
      <c r="E11" s="37">
        <f>50*(E22+2)^3</f>
        <v>6250000</v>
      </c>
      <c r="F11" s="30">
        <v>14</v>
      </c>
      <c r="G11" s="14">
        <f t="shared" si="2"/>
        <v>5.0000000000000711E-2</v>
      </c>
      <c r="H11" s="28">
        <f>(100+D11)/(100+C11)-1</f>
        <v>4.0650406504072478E-4</v>
      </c>
      <c r="I11" s="11">
        <f>H11*100</f>
        <v>4.0650406504072478E-2</v>
      </c>
      <c r="J11" s="24">
        <f t="shared" si="0"/>
        <v>153749999.99997187</v>
      </c>
      <c r="K11" s="14">
        <f t="shared" si="1"/>
        <v>344.39999999993699</v>
      </c>
      <c r="L11" s="6"/>
    </row>
    <row r="12" spans="1:12">
      <c r="B12" s="6" t="s">
        <v>9</v>
      </c>
      <c r="C12" s="30">
        <v>409</v>
      </c>
      <c r="D12" s="30">
        <v>415</v>
      </c>
      <c r="E12" s="34">
        <f>100*(E23+2)^3</f>
        <v>72900000</v>
      </c>
      <c r="F12" s="30">
        <v>68</v>
      </c>
      <c r="G12" s="14">
        <f t="shared" si="2"/>
        <v>6</v>
      </c>
      <c r="H12" s="14">
        <f>((C18+G12)/C18-1)*100</f>
        <v>0.56980056980056037</v>
      </c>
      <c r="I12" s="9">
        <f>H12</f>
        <v>0.56980056980056037</v>
      </c>
      <c r="J12" s="24">
        <f t="shared" si="0"/>
        <v>127939500.00000212</v>
      </c>
      <c r="K12" s="14">
        <f t="shared" si="1"/>
        <v>119.34000000000198</v>
      </c>
      <c r="L12" s="6"/>
    </row>
    <row r="13" spans="1:12">
      <c r="B13" s="6"/>
      <c r="C13" s="6"/>
      <c r="D13" s="6"/>
      <c r="E13" s="16" t="s">
        <v>47</v>
      </c>
      <c r="F13" s="6"/>
      <c r="G13" s="7"/>
      <c r="H13" s="7"/>
      <c r="I13" s="7"/>
      <c r="J13" s="7"/>
      <c r="K13" s="7"/>
      <c r="L13" s="6"/>
    </row>
    <row r="14" spans="1:12">
      <c r="B14" s="6"/>
      <c r="C14" s="16" t="s">
        <v>38</v>
      </c>
      <c r="D14" s="6" t="s">
        <v>10</v>
      </c>
      <c r="E14" s="30">
        <v>56</v>
      </c>
      <c r="F14" s="4">
        <f t="shared" ref="F14:F23" si="3">I3</f>
        <v>0.11527377521614035</v>
      </c>
      <c r="G14" s="22" t="s">
        <v>19</v>
      </c>
      <c r="H14" s="20">
        <f>J3/2/10000000</f>
        <v>12.694474499999778</v>
      </c>
      <c r="I14" s="7" t="s">
        <v>25</v>
      </c>
      <c r="J14" s="15">
        <f t="shared" ref="J14:J23" si="4">K3</f>
        <v>468.4499999999918</v>
      </c>
      <c r="K14" s="7" t="s">
        <v>20</v>
      </c>
    </row>
    <row r="15" spans="1:12">
      <c r="B15" s="17" t="s">
        <v>36</v>
      </c>
      <c r="C15" s="30">
        <v>1338</v>
      </c>
      <c r="D15" s="6" t="s">
        <v>11</v>
      </c>
      <c r="E15" s="30">
        <v>5</v>
      </c>
      <c r="F15" s="13">
        <f t="shared" si="3"/>
        <v>1.4285714285714306</v>
      </c>
      <c r="G15" s="22" t="s">
        <v>19</v>
      </c>
      <c r="H15" s="21">
        <f>J4/10000000</f>
        <v>34.99999999999995</v>
      </c>
      <c r="I15" s="7" t="s">
        <v>25</v>
      </c>
      <c r="J15" s="15">
        <f t="shared" si="4"/>
        <v>349.99999999999949</v>
      </c>
      <c r="K15" s="7" t="s">
        <v>20</v>
      </c>
    </row>
    <row r="16" spans="1:12">
      <c r="B16" s="17" t="s">
        <v>46</v>
      </c>
      <c r="C16" s="31">
        <v>0.1</v>
      </c>
      <c r="D16" s="6" t="s">
        <v>12</v>
      </c>
      <c r="E16" s="30">
        <v>82</v>
      </c>
      <c r="F16" s="4">
        <f t="shared" si="3"/>
        <v>0.23696682464455421</v>
      </c>
      <c r="G16" s="22" t="s">
        <v>19</v>
      </c>
      <c r="H16" s="20">
        <f>J5/2/10000000</f>
        <v>12.506054399999766</v>
      </c>
      <c r="I16" s="7" t="s">
        <v>25</v>
      </c>
      <c r="J16" s="15">
        <f t="shared" si="4"/>
        <v>109.71999999999794</v>
      </c>
      <c r="K16" s="7" t="s">
        <v>20</v>
      </c>
    </row>
    <row r="17" spans="1:11">
      <c r="B17" s="17" t="s">
        <v>30</v>
      </c>
      <c r="C17" s="31">
        <v>0.05</v>
      </c>
      <c r="D17" s="6" t="s">
        <v>13</v>
      </c>
      <c r="E17" s="30">
        <v>25</v>
      </c>
      <c r="F17" s="4">
        <f t="shared" si="3"/>
        <v>9.0497737556560764E-2</v>
      </c>
      <c r="G17" s="22" t="s">
        <v>19</v>
      </c>
      <c r="H17" s="20">
        <f>5*J6/10000000</f>
        <v>27.187143750000097</v>
      </c>
      <c r="I17" s="7" t="s">
        <v>25</v>
      </c>
      <c r="J17" s="15">
        <f t="shared" si="4"/>
        <v>110.5000000000004</v>
      </c>
      <c r="K17" s="7" t="s">
        <v>20</v>
      </c>
    </row>
    <row r="18" spans="1:11">
      <c r="B18" s="17" t="s">
        <v>37</v>
      </c>
      <c r="C18" s="5">
        <f>ROUND(C15/(1+C16)/(1+C17)/1.1,0)</f>
        <v>1053</v>
      </c>
      <c r="D18" s="12" t="s">
        <v>27</v>
      </c>
      <c r="E18" s="30">
        <v>42</v>
      </c>
      <c r="F18" s="4">
        <f t="shared" si="3"/>
        <v>0.3205128205128176</v>
      </c>
      <c r="G18" s="22" t="s">
        <v>19</v>
      </c>
      <c r="H18" s="20">
        <f>5*J7/10000000</f>
        <v>13.28870400000012</v>
      </c>
      <c r="I18" s="7" t="s">
        <v>25</v>
      </c>
      <c r="J18" s="15">
        <f t="shared" si="4"/>
        <v>40.560000000000372</v>
      </c>
      <c r="K18" s="7" t="s">
        <v>20</v>
      </c>
    </row>
    <row r="19" spans="1:11">
      <c r="C19" s="6"/>
      <c r="D19" s="6" t="s">
        <v>14</v>
      </c>
      <c r="E19" s="30">
        <v>24</v>
      </c>
      <c r="F19" s="4">
        <f t="shared" si="3"/>
        <v>0.42918454935623629</v>
      </c>
      <c r="G19" s="22" t="s">
        <v>19</v>
      </c>
      <c r="H19" s="21">
        <f>J8/10000000</f>
        <v>7197.7375807997805</v>
      </c>
      <c r="I19" s="7" t="s">
        <v>25</v>
      </c>
      <c r="J19" s="15">
        <f t="shared" si="4"/>
        <v>74.559999999997729</v>
      </c>
      <c r="K19" s="7" t="s">
        <v>20</v>
      </c>
    </row>
    <row r="20" spans="1:11">
      <c r="C20" s="16" t="s">
        <v>31</v>
      </c>
      <c r="D20" s="6" t="s">
        <v>15</v>
      </c>
      <c r="E20" s="30">
        <v>50</v>
      </c>
      <c r="F20" s="4">
        <f t="shared" si="3"/>
        <v>8.1837160751558141E-2</v>
      </c>
      <c r="G20" s="22" t="s">
        <v>19</v>
      </c>
      <c r="H20" s="21">
        <f>J9/10000000</f>
        <v>17.181436734695477</v>
      </c>
      <c r="I20" s="7" t="s">
        <v>25</v>
      </c>
      <c r="J20" s="15">
        <f t="shared" si="4"/>
        <v>171.0714285714445</v>
      </c>
      <c r="K20" s="7" t="s">
        <v>20</v>
      </c>
    </row>
    <row r="21" spans="1:11">
      <c r="B21" s="17" t="s">
        <v>35</v>
      </c>
      <c r="C21" s="31">
        <v>0.08</v>
      </c>
      <c r="D21" s="6" t="s">
        <v>16</v>
      </c>
      <c r="E21" s="30">
        <v>65</v>
      </c>
      <c r="F21" s="4">
        <f t="shared" si="3"/>
        <v>9.9747474747471976E-2</v>
      </c>
      <c r="G21" s="22" t="s">
        <v>19</v>
      </c>
      <c r="H21" s="21">
        <f>J10/10000000</f>
        <v>15.076221265823204</v>
      </c>
      <c r="I21" s="7" t="s">
        <v>25</v>
      </c>
      <c r="J21" s="15">
        <f t="shared" si="4"/>
        <v>190.48101265823314</v>
      </c>
      <c r="K21" s="7" t="s">
        <v>20</v>
      </c>
    </row>
    <row r="22" spans="1:11">
      <c r="B22" s="17" t="s">
        <v>46</v>
      </c>
      <c r="C22" s="31">
        <v>0.06</v>
      </c>
      <c r="D22" s="6" t="s">
        <v>17</v>
      </c>
      <c r="E22" s="30">
        <v>48</v>
      </c>
      <c r="F22" s="4">
        <f t="shared" si="3"/>
        <v>4.0650406504072478E-2</v>
      </c>
      <c r="G22" s="22" t="s">
        <v>19</v>
      </c>
      <c r="H22" s="21">
        <f>J11/10000000</f>
        <v>15.374999999997186</v>
      </c>
      <c r="I22" s="7" t="s">
        <v>25</v>
      </c>
      <c r="J22" s="15">
        <f t="shared" si="4"/>
        <v>344.39999999993699</v>
      </c>
      <c r="K22" s="7" t="s">
        <v>20</v>
      </c>
    </row>
    <row r="23" spans="1:11">
      <c r="B23" s="17" t="s">
        <v>30</v>
      </c>
      <c r="C23" s="31">
        <v>0</v>
      </c>
      <c r="D23" s="6" t="s">
        <v>18</v>
      </c>
      <c r="E23" s="30">
        <v>88</v>
      </c>
      <c r="F23" s="4">
        <f t="shared" si="3"/>
        <v>0.56980056980056037</v>
      </c>
      <c r="G23" s="22" t="s">
        <v>19</v>
      </c>
      <c r="H23" s="21">
        <f>J12/10000000</f>
        <v>12.793950000000212</v>
      </c>
      <c r="I23" s="7" t="s">
        <v>25</v>
      </c>
      <c r="J23" s="15">
        <f t="shared" si="4"/>
        <v>119.34000000000198</v>
      </c>
      <c r="K23" s="7" t="s">
        <v>20</v>
      </c>
    </row>
    <row r="24" spans="1:11">
      <c r="B24" s="17" t="s">
        <v>0</v>
      </c>
      <c r="C24" s="31">
        <v>0.37</v>
      </c>
      <c r="D24" s="6" t="s">
        <v>21</v>
      </c>
      <c r="F24" s="2" t="s">
        <v>23</v>
      </c>
      <c r="H24" s="6" t="s">
        <v>24</v>
      </c>
      <c r="I24" s="6" t="s">
        <v>19</v>
      </c>
      <c r="J24" s="3" t="s">
        <v>22</v>
      </c>
      <c r="K24" s="6"/>
    </row>
    <row r="25" spans="1:11">
      <c r="B25" s="17" t="s">
        <v>28</v>
      </c>
      <c r="C25" s="5">
        <f>SUM(C21:C24)*100</f>
        <v>51</v>
      </c>
    </row>
    <row r="26" spans="1:11">
      <c r="B26" s="16" t="s">
        <v>39</v>
      </c>
    </row>
    <row r="27" spans="1:11">
      <c r="A27">
        <v>1</v>
      </c>
      <c r="B27" s="17" t="s">
        <v>40</v>
      </c>
    </row>
    <row r="28" spans="1:11">
      <c r="A28">
        <v>2</v>
      </c>
      <c r="B28" s="17" t="s">
        <v>41</v>
      </c>
    </row>
    <row r="29" spans="1:11">
      <c r="A29">
        <v>3</v>
      </c>
      <c r="B29" s="17" t="s">
        <v>42</v>
      </c>
      <c r="F29" s="8"/>
    </row>
    <row r="30" spans="1:11">
      <c r="A30">
        <v>4</v>
      </c>
      <c r="B30" s="17" t="s">
        <v>43</v>
      </c>
    </row>
    <row r="31" spans="1:11">
      <c r="A31">
        <v>5</v>
      </c>
      <c r="B31" s="17" t="s">
        <v>44</v>
      </c>
    </row>
    <row r="32" spans="1:11">
      <c r="A32">
        <v>6</v>
      </c>
      <c r="B32" s="30" t="s">
        <v>45</v>
      </c>
      <c r="C32" s="19"/>
      <c r="D32" s="19"/>
      <c r="E32" s="19"/>
      <c r="F32" s="19"/>
    </row>
  </sheetData>
  <conditionalFormatting sqref="H14:H23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J23 J19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2015-04-05T12:24:43Z</dcterms:modified>
</cp:coreProperties>
</file>