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770" yWindow="75" windowWidth="14085" windowHeight="5250"/>
  </bookViews>
  <sheets>
    <sheet name="IOU" sheetId="21" r:id="rId1"/>
    <sheet name="Rep" sheetId="24" r:id="rId2"/>
  </sheets>
  <calcPr calcId="144525"/>
</workbook>
</file>

<file path=xl/calcChain.xml><?xml version="1.0" encoding="utf-8"?>
<calcChain xmlns="http://schemas.openxmlformats.org/spreadsheetml/2006/main">
  <c r="H54" i="21" l="1"/>
  <c r="F54" i="21"/>
  <c r="B33" i="21" l="1"/>
  <c r="B25" i="21"/>
  <c r="E62" i="21" l="1"/>
  <c r="F62" i="21"/>
  <c r="E63" i="21"/>
  <c r="E64" i="21"/>
  <c r="E65" i="21"/>
  <c r="E66" i="21"/>
  <c r="E67" i="21"/>
  <c r="E46" i="21"/>
  <c r="D25" i="21"/>
  <c r="D33" i="21"/>
  <c r="I62" i="21" l="1"/>
  <c r="J62" i="21" s="1"/>
  <c r="F59" i="21"/>
  <c r="F58" i="21"/>
  <c r="F57" i="21"/>
  <c r="F56" i="21"/>
  <c r="F55" i="21"/>
  <c r="B4" i="21" l="1"/>
  <c r="D51" i="21" l="1"/>
  <c r="A54" i="21"/>
  <c r="D67" i="21"/>
  <c r="C67" i="21"/>
  <c r="B67" i="21"/>
  <c r="A67" i="21"/>
  <c r="H67" i="21" s="1"/>
  <c r="G66" i="21"/>
  <c r="C66" i="21"/>
  <c r="B66" i="21"/>
  <c r="A66" i="21"/>
  <c r="H66" i="21" s="1"/>
  <c r="G65" i="21"/>
  <c r="D65" i="21"/>
  <c r="B65" i="21"/>
  <c r="A65" i="21"/>
  <c r="H65" i="21" s="1"/>
  <c r="G64" i="21"/>
  <c r="D64" i="21"/>
  <c r="C64" i="21"/>
  <c r="A64" i="21"/>
  <c r="H64" i="21" s="1"/>
  <c r="G63" i="21"/>
  <c r="D63" i="21"/>
  <c r="C63" i="21"/>
  <c r="B63" i="21"/>
  <c r="G62" i="21"/>
  <c r="D62" i="21"/>
  <c r="C62" i="21"/>
  <c r="B62" i="21"/>
  <c r="A62" i="21"/>
  <c r="H62" i="21" s="1"/>
  <c r="K62" i="21" s="1"/>
  <c r="D46" i="21"/>
  <c r="A46" i="21"/>
  <c r="F38" i="21" s="1"/>
  <c r="D55" i="21"/>
  <c r="D56" i="21"/>
  <c r="D57" i="21"/>
  <c r="D59" i="21"/>
  <c r="D54" i="21"/>
  <c r="C55" i="21"/>
  <c r="C56" i="21"/>
  <c r="C58" i="21"/>
  <c r="C59" i="21"/>
  <c r="C54" i="21"/>
  <c r="B55" i="21"/>
  <c r="B57" i="21"/>
  <c r="B58" i="21"/>
  <c r="B59" i="21"/>
  <c r="B54" i="21"/>
  <c r="A56" i="21"/>
  <c r="A57" i="21"/>
  <c r="A58" i="21"/>
  <c r="A59" i="21"/>
  <c r="A38" i="21"/>
  <c r="D32" i="21"/>
  <c r="D31" i="21"/>
  <c r="D58" i="21" s="1"/>
  <c r="D30" i="21"/>
  <c r="C57" i="21" s="1"/>
  <c r="D29" i="21"/>
  <c r="B56" i="21" s="1"/>
  <c r="D28" i="21"/>
  <c r="A55" i="21" s="1"/>
  <c r="H46" i="21" l="1"/>
  <c r="C51" i="21"/>
  <c r="B51" i="21"/>
  <c r="A51" i="21"/>
  <c r="H51" i="21" s="1"/>
  <c r="G50" i="21"/>
  <c r="G49" i="21"/>
  <c r="G48" i="21"/>
  <c r="G47" i="21"/>
  <c r="G46" i="21"/>
  <c r="D16" i="21"/>
  <c r="G67" i="21" s="1"/>
  <c r="G51" i="21" l="1"/>
  <c r="B150" i="24" l="1"/>
  <c r="C150" i="24" s="1"/>
  <c r="B151" i="24"/>
  <c r="C151" i="24" s="1"/>
  <c r="B5" i="21"/>
  <c r="B4" i="24" l="1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C127" i="24" s="1"/>
  <c r="B128" i="24"/>
  <c r="C128" i="24" s="1"/>
  <c r="B129" i="24"/>
  <c r="C129" i="24" s="1"/>
  <c r="B130" i="24"/>
  <c r="C130" i="24" s="1"/>
  <c r="B131" i="24"/>
  <c r="C131" i="24" s="1"/>
  <c r="B132" i="24"/>
  <c r="C132" i="24" s="1"/>
  <c r="B133" i="24"/>
  <c r="C133" i="24" s="1"/>
  <c r="B134" i="24"/>
  <c r="C134" i="24" s="1"/>
  <c r="B135" i="24"/>
  <c r="C135" i="24" s="1"/>
  <c r="B136" i="24"/>
  <c r="C136" i="24" s="1"/>
  <c r="B137" i="24"/>
  <c r="C137" i="24" s="1"/>
  <c r="B138" i="24"/>
  <c r="C138" i="24" s="1"/>
  <c r="B139" i="24"/>
  <c r="C139" i="24" s="1"/>
  <c r="B140" i="24"/>
  <c r="C140" i="24" s="1"/>
  <c r="B141" i="24"/>
  <c r="C141" i="24" s="1"/>
  <c r="B142" i="24"/>
  <c r="C142" i="24" s="1"/>
  <c r="B143" i="24"/>
  <c r="C143" i="24" s="1"/>
  <c r="B144" i="24"/>
  <c r="C144" i="24" s="1"/>
  <c r="B145" i="24"/>
  <c r="C145" i="24" s="1"/>
  <c r="B146" i="24"/>
  <c r="C146" i="24" s="1"/>
  <c r="B147" i="24"/>
  <c r="C147" i="24" s="1"/>
  <c r="B148" i="24"/>
  <c r="C148" i="24" s="1"/>
  <c r="B149" i="24"/>
  <c r="C149" i="24" s="1"/>
  <c r="B3" i="24"/>
  <c r="B3" i="21"/>
  <c r="E59" i="21" s="1"/>
  <c r="G59" i="21" s="1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I63" i="21" l="1"/>
  <c r="E51" i="21"/>
  <c r="I67" i="21"/>
  <c r="C46" i="21"/>
  <c r="B46" i="21"/>
  <c r="D24" i="21"/>
  <c r="C50" i="21"/>
  <c r="B50" i="21"/>
  <c r="A50" i="21"/>
  <c r="H50" i="21" s="1"/>
  <c r="D49" i="21"/>
  <c r="E49" i="21" s="1"/>
  <c r="B49" i="21"/>
  <c r="A49" i="21"/>
  <c r="H49" i="21" s="1"/>
  <c r="D48" i="21"/>
  <c r="E48" i="21" s="1"/>
  <c r="C48" i="21"/>
  <c r="A48" i="21"/>
  <c r="H48" i="21" s="1"/>
  <c r="D47" i="21"/>
  <c r="E47" i="21" s="1"/>
  <c r="C47" i="21"/>
  <c r="B47" i="21"/>
  <c r="D14" i="21"/>
  <c r="D15" i="21"/>
  <c r="D17" i="21"/>
  <c r="D66" i="21" s="1"/>
  <c r="I66" i="21" s="1"/>
  <c r="D13" i="21"/>
  <c r="D38" i="21"/>
  <c r="C38" i="21"/>
  <c r="B38" i="21"/>
  <c r="D23" i="21"/>
  <c r="D22" i="21"/>
  <c r="D21" i="21"/>
  <c r="D20" i="21"/>
  <c r="I47" i="21" l="1"/>
  <c r="E40" i="21"/>
  <c r="I46" i="21"/>
  <c r="E58" i="21"/>
  <c r="G58" i="21" s="1"/>
  <c r="E54" i="21"/>
  <c r="I51" i="21"/>
  <c r="J51" i="21" s="1"/>
  <c r="F46" i="21"/>
  <c r="C49" i="21"/>
  <c r="I49" i="21" s="1"/>
  <c r="J49" i="21" s="1"/>
  <c r="C65" i="21"/>
  <c r="I65" i="21" s="1"/>
  <c r="J65" i="21" s="1"/>
  <c r="E38" i="21"/>
  <c r="G38" i="21" s="1"/>
  <c r="E56" i="21"/>
  <c r="G56" i="21" s="1"/>
  <c r="H56" i="21" s="1"/>
  <c r="E55" i="21"/>
  <c r="G55" i="21" s="1"/>
  <c r="H55" i="21" s="1"/>
  <c r="E57" i="21"/>
  <c r="G57" i="21" s="1"/>
  <c r="J63" i="21"/>
  <c r="A47" i="21"/>
  <c r="H47" i="21" s="1"/>
  <c r="A63" i="21"/>
  <c r="H63" i="21" s="1"/>
  <c r="D50" i="21"/>
  <c r="B48" i="21"/>
  <c r="I48" i="21" s="1"/>
  <c r="J48" i="21" s="1"/>
  <c r="B64" i="21"/>
  <c r="J67" i="21"/>
  <c r="J47" i="21"/>
  <c r="D42" i="21"/>
  <c r="C42" i="21"/>
  <c r="B42" i="21"/>
  <c r="A42" i="21"/>
  <c r="F42" i="21" s="1"/>
  <c r="A43" i="21"/>
  <c r="F43" i="21" s="1"/>
  <c r="C41" i="21"/>
  <c r="A41" i="21"/>
  <c r="F41" i="21" s="1"/>
  <c r="B40" i="21"/>
  <c r="A40" i="21"/>
  <c r="F40" i="21" s="1"/>
  <c r="D43" i="21"/>
  <c r="C43" i="21"/>
  <c r="B43" i="21"/>
  <c r="D41" i="21"/>
  <c r="B41" i="21"/>
  <c r="D40" i="21"/>
  <c r="C40" i="21"/>
  <c r="D39" i="21"/>
  <c r="C39" i="21"/>
  <c r="B39" i="21"/>
  <c r="A39" i="21"/>
  <c r="F39" i="21" s="1"/>
  <c r="G54" i="21" l="1"/>
  <c r="I54" i="21" s="1"/>
  <c r="E50" i="21"/>
  <c r="I50" i="21" s="1"/>
  <c r="J50" i="21" s="1"/>
  <c r="I64" i="21"/>
  <c r="J64" i="21" s="1"/>
  <c r="K64" i="21" s="1"/>
  <c r="K63" i="21"/>
  <c r="F13" i="21" s="1"/>
  <c r="K65" i="21"/>
  <c r="K67" i="21"/>
  <c r="F16" i="21" s="1"/>
  <c r="H57" i="21"/>
  <c r="H58" i="21"/>
  <c r="J66" i="21"/>
  <c r="H59" i="21"/>
  <c r="E43" i="21"/>
  <c r="H38" i="21"/>
  <c r="I38" i="21" s="1"/>
  <c r="G43" i="21"/>
  <c r="H43" i="21" s="1"/>
  <c r="J46" i="21"/>
  <c r="K46" i="21" s="1"/>
  <c r="K47" i="21" s="1"/>
  <c r="E13" i="21" s="1"/>
  <c r="E42" i="21"/>
  <c r="E41" i="21"/>
  <c r="E39" i="21"/>
  <c r="K66" i="21" l="1"/>
  <c r="F17" i="21" s="1"/>
  <c r="I55" i="21"/>
  <c r="K55" i="21" s="1"/>
  <c r="I58" i="21"/>
  <c r="K58" i="21" s="1"/>
  <c r="I57" i="21"/>
  <c r="G30" i="21" s="1"/>
  <c r="I59" i="21"/>
  <c r="K59" i="21" s="1"/>
  <c r="I56" i="21"/>
  <c r="K56" i="21" s="1"/>
  <c r="I43" i="21"/>
  <c r="K51" i="21"/>
  <c r="E16" i="21" s="1"/>
  <c r="K48" i="21"/>
  <c r="E14" i="21" s="1"/>
  <c r="F15" i="21"/>
  <c r="F14" i="21"/>
  <c r="G39" i="21"/>
  <c r="H39" i="21" s="1"/>
  <c r="I39" i="21" s="1"/>
  <c r="K50" i="21"/>
  <c r="E17" i="21" s="1"/>
  <c r="K49" i="21"/>
  <c r="E15" i="21" s="1"/>
  <c r="G40" i="21"/>
  <c r="H40" i="21" s="1"/>
  <c r="I40" i="21" s="1"/>
  <c r="J40" i="21" s="1"/>
  <c r="G41" i="21"/>
  <c r="H41" i="21" s="1"/>
  <c r="I41" i="21" s="1"/>
  <c r="G42" i="21"/>
  <c r="H42" i="21" s="1"/>
  <c r="I42" i="21" s="1"/>
  <c r="G23" i="21" s="1"/>
  <c r="K57" i="21" l="1"/>
  <c r="J57" i="21"/>
  <c r="H30" i="21" s="1"/>
  <c r="J55" i="21"/>
  <c r="H28" i="21" s="1"/>
  <c r="K39" i="21"/>
  <c r="J39" i="21"/>
  <c r="H20" i="21" s="1"/>
  <c r="G32" i="21"/>
  <c r="G31" i="21"/>
  <c r="J56" i="21"/>
  <c r="H29" i="21" s="1"/>
  <c r="G28" i="21"/>
  <c r="J59" i="21"/>
  <c r="H32" i="21" s="1"/>
  <c r="J58" i="21"/>
  <c r="H31" i="21" s="1"/>
  <c r="G29" i="21"/>
  <c r="G20" i="21"/>
  <c r="I32" i="21"/>
  <c r="I30" i="21"/>
  <c r="I29" i="21"/>
  <c r="I31" i="21"/>
  <c r="I28" i="21"/>
  <c r="K43" i="21"/>
  <c r="I24" i="21" s="1"/>
  <c r="J43" i="21"/>
  <c r="H24" i="21" s="1"/>
  <c r="G24" i="21" l="1"/>
  <c r="I20" i="21"/>
  <c r="G21" i="21"/>
  <c r="G22" i="21"/>
  <c r="K42" i="21" l="1"/>
  <c r="I23" i="21" s="1"/>
  <c r="J42" i="21"/>
  <c r="H23" i="21" s="1"/>
  <c r="J41" i="21"/>
  <c r="H22" i="21" s="1"/>
  <c r="K41" i="21"/>
  <c r="I22" i="21" s="1"/>
  <c r="H21" i="21"/>
  <c r="K40" i="21"/>
  <c r="I21" i="21" s="1"/>
</calcChain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04"/>
          </rPr>
          <t>The duration of the battle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your level</t>
        </r>
      </text>
    </commen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Additional % base damage in chalenge</t>
        </r>
      </text>
    </commen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Additional +base damage in chalenge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If +%IDLE = 10 then all Abilities Before (%) and delta Abilities =0 and do not look at click upgrades table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>ascension bonus auto damage</t>
        </r>
      </text>
    </commen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ascension bonus auto speed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9" authorId="0">
      <text>
        <r>
          <rPr>
            <b/>
            <sz val="9"/>
            <color indexed="81"/>
            <rFont val="Tahoma"/>
            <family val="2"/>
            <charset val="204"/>
          </rPr>
          <t>ascension bonus click damage</t>
        </r>
      </text>
    </comment>
    <comment ref="B10" authorId="0">
      <text>
        <r>
          <rPr>
            <b/>
            <sz val="9"/>
            <color indexed="81"/>
            <rFont val="Tahoma"/>
            <family val="2"/>
            <charset val="204"/>
          </rPr>
          <t>ascension bonus click speed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sz val="9"/>
            <color indexed="81"/>
            <rFont val="Tahoma"/>
            <family val="2"/>
            <charset val="204"/>
          </rPr>
          <t>The best abilities upgrade for auto</t>
        </r>
      </text>
    </comment>
    <comment ref="F12" authorId="0">
      <text>
        <r>
          <rPr>
            <sz val="9"/>
            <color indexed="81"/>
            <rFont val="Tahoma"/>
            <family val="2"/>
            <charset val="204"/>
          </rPr>
          <t>The best abilities upgrade for clicks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Additional damage that you receive when you upgrade for the duration of your battle (only for information)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04"/>
          </rPr>
          <t>The best ratio of additional damage/gold for auto 
(Increase green upgrade for gold)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>The best ratio of additional damage/AP for auto
(Increase green upgrade for AP)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The damage auto that you see in game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04"/>
          </rPr>
          <t>Additional damage that you receive when you upgrade for the duration of your battle (only for information)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04"/>
          </rPr>
          <t>The best ratio of additional damage/gold for click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(Increase green upgrade for gold)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04"/>
          </rPr>
          <t>The best ratio of additioan damage/AP for click
(Increase green upgrade for AP)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The damage click that you see in game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8" authorId="0">
      <text>
        <r>
          <rPr>
            <b/>
            <sz val="9"/>
            <color indexed="81"/>
            <rFont val="Tahoma"/>
            <charset val="1"/>
          </rPr>
          <t>Total damage auto for the duration of your battle</t>
        </r>
      </text>
    </comment>
    <comment ref="I54" authorId="0">
      <text>
        <r>
          <rPr>
            <b/>
            <sz val="9"/>
            <color indexed="81"/>
            <rFont val="Tahoma"/>
            <charset val="1"/>
          </rPr>
          <t>Total damage click for the duration of your battle</t>
        </r>
      </text>
    </comment>
  </commentList>
</comments>
</file>

<file path=xl/sharedStrings.xml><?xml version="1.0" encoding="utf-8"?>
<sst xmlns="http://schemas.openxmlformats.org/spreadsheetml/2006/main" count="105" uniqueCount="59">
  <si>
    <t>spd</t>
  </si>
  <si>
    <t>crit%</t>
  </si>
  <si>
    <t>critdmg</t>
  </si>
  <si>
    <t>dbl</t>
  </si>
  <si>
    <t>base</t>
  </si>
  <si>
    <t>AP</t>
  </si>
  <si>
    <t>GOLD</t>
  </si>
  <si>
    <t>Time (ms)</t>
  </si>
  <si>
    <t>Hit</t>
  </si>
  <si>
    <t>Crit dmg</t>
  </si>
  <si>
    <t>Crit +Dbl dmg</t>
  </si>
  <si>
    <t>Damage</t>
  </si>
  <si>
    <t>Gold</t>
  </si>
  <si>
    <t>Ap</t>
  </si>
  <si>
    <t>base dmg</t>
  </si>
  <si>
    <t>base dmg (aft)</t>
  </si>
  <si>
    <t>Level</t>
  </si>
  <si>
    <t>Base Damage</t>
  </si>
  <si>
    <t>Bonus</t>
  </si>
  <si>
    <t>Lvl</t>
  </si>
  <si>
    <t>Modif</t>
  </si>
  <si>
    <t>+Dmg Chalenge</t>
  </si>
  <si>
    <t>+% dmg Chalenge</t>
  </si>
  <si>
    <t>+% IDLE</t>
  </si>
  <si>
    <t>IOU Base 
Damage 
Level 
Progression</t>
  </si>
  <si>
    <t>splat</t>
  </si>
  <si>
    <t>AUTO</t>
  </si>
  <si>
    <t>CLICK</t>
  </si>
  <si>
    <t>+% Asc DMG Auto</t>
  </si>
  <si>
    <t>+% Asc Speed Auto</t>
  </si>
  <si>
    <t>+% Asc DMG Click</t>
  </si>
  <si>
    <t>+% Asc Speed Click</t>
  </si>
  <si>
    <t>CLICK UPG</t>
  </si>
  <si>
    <t>AUTO UPG</t>
  </si>
  <si>
    <t>Mathematics</t>
  </si>
  <si>
    <t>delta</t>
  </si>
  <si>
    <t>Abilities</t>
  </si>
  <si>
    <t>Abilities BEFORE (%)</t>
  </si>
  <si>
    <t>Abilities AFTER (%)</t>
  </si>
  <si>
    <t>Abilities AUTO</t>
  </si>
  <si>
    <t>Abilities CLICK</t>
  </si>
  <si>
    <t>AUTO UPGRADES</t>
  </si>
  <si>
    <t>CLICK UPGRADES</t>
  </si>
  <si>
    <t>spd boost</t>
  </si>
  <si>
    <t>crit chance boost</t>
  </si>
  <si>
    <t>crit ench. boost</t>
  </si>
  <si>
    <t>damage boost</t>
  </si>
  <si>
    <t>base damage</t>
  </si>
  <si>
    <t>Damage/Gold</t>
  </si>
  <si>
    <t>Damage/Ap</t>
  </si>
  <si>
    <t>dbl atack (%)</t>
  </si>
  <si>
    <t>crit multi. (%)</t>
  </si>
  <si>
    <t>crit chance (%)</t>
  </si>
  <si>
    <t>atack speed (%)</t>
  </si>
  <si>
    <t>UPGRADES BEFORE (%)</t>
  </si>
  <si>
    <t>UPGRADES AFTER (%)</t>
  </si>
  <si>
    <t>- The values that you must change</t>
  </si>
  <si>
    <t>- The worst value for updates</t>
  </si>
  <si>
    <t>- The best value for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</si>
</sst>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41823"/>
      <name val="Tahoma"/>
      <family val="2"/>
      <charset val="204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B050"/>
      <name val="Calibri"/>
      <family val="2"/>
      <scheme val="minor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</cellStyleXfs>
  <cellXfs count="102">
    <xf numFmtId="0" fontId="0" fillId="0" borderId="0" xfId="0"/>
    <xf numFmtId="164" fontId="0" fillId="0" borderId="0" xfId="0" applyNumberFormat="1"/>
    <xf numFmtId="9" fontId="0" fillId="0" borderId="0" xfId="1" applyFont="1"/>
    <xf numFmtId="0" fontId="0" fillId="0" borderId="0" xfId="0"/>
    <xf numFmtId="2" fontId="0" fillId="2" borderId="1" xfId="0" applyNumberFormat="1" applyFill="1" applyBorder="1"/>
    <xf numFmtId="2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 applyNumberFormat="1"/>
    <xf numFmtId="0" fontId="0" fillId="0" borderId="1" xfId="0" applyNumberFormat="1" applyBorder="1"/>
    <xf numFmtId="0" fontId="0" fillId="0" borderId="1" xfId="0" applyNumberFormat="1" applyFill="1" applyBorder="1"/>
    <xf numFmtId="0" fontId="0" fillId="0" borderId="1" xfId="1" applyNumberFormat="1" applyFont="1" applyBorder="1"/>
    <xf numFmtId="0" fontId="0" fillId="0" borderId="6" xfId="1" applyNumberFormat="1" applyFont="1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NumberFormat="1" applyBorder="1"/>
    <xf numFmtId="0" fontId="0" fillId="0" borderId="7" xfId="0" applyBorder="1"/>
    <xf numFmtId="0" fontId="0" fillId="0" borderId="0" xfId="1" applyNumberFormat="1" applyFont="1" applyBorder="1"/>
    <xf numFmtId="0" fontId="0" fillId="0" borderId="0" xfId="0" applyFill="1" applyBorder="1"/>
    <xf numFmtId="0" fontId="0" fillId="0" borderId="7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0" xfId="0" applyAlignment="1"/>
    <xf numFmtId="0" fontId="3" fillId="5" borderId="1" xfId="3" applyFont="1" applyBorder="1" applyAlignment="1">
      <alignment horizontal="center"/>
    </xf>
    <xf numFmtId="0" fontId="2" fillId="4" borderId="1" xfId="4" applyBorder="1" applyAlignment="1">
      <alignment horizontal="center"/>
    </xf>
    <xf numFmtId="0" fontId="0" fillId="0" borderId="0" xfId="0" applyAlignment="1">
      <alignment horizontal="center"/>
    </xf>
    <xf numFmtId="0" fontId="6" fillId="3" borderId="13" xfId="2" applyFont="1" applyBorder="1" applyAlignment="1"/>
    <xf numFmtId="0" fontId="0" fillId="0" borderId="14" xfId="0" applyFill="1" applyBorder="1"/>
    <xf numFmtId="49" fontId="0" fillId="0" borderId="0" xfId="0" applyNumberFormat="1"/>
    <xf numFmtId="49" fontId="0" fillId="0" borderId="1" xfId="0" applyNumberFormat="1" applyBorder="1"/>
    <xf numFmtId="49" fontId="4" fillId="0" borderId="1" xfId="0" applyNumberFormat="1" applyFont="1" applyBorder="1"/>
    <xf numFmtId="49" fontId="0" fillId="0" borderId="1" xfId="0" applyNumberFormat="1" applyFill="1" applyBorder="1"/>
    <xf numFmtId="0" fontId="7" fillId="3" borderId="13" xfId="2" applyFont="1" applyBorder="1" applyAlignment="1">
      <alignment wrapText="1"/>
    </xf>
    <xf numFmtId="0" fontId="1" fillId="0" borderId="1" xfId="1" applyNumberFormat="1" applyFont="1" applyBorder="1"/>
    <xf numFmtId="0" fontId="0" fillId="0" borderId="0" xfId="0" applyNumberFormat="1" applyFill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0" fontId="0" fillId="0" borderId="13" xfId="0" applyFill="1" applyBorder="1"/>
    <xf numFmtId="0" fontId="0" fillId="0" borderId="3" xfId="0" applyFill="1" applyBorder="1"/>
    <xf numFmtId="2" fontId="0" fillId="0" borderId="5" xfId="0" applyNumberFormat="1" applyBorder="1"/>
    <xf numFmtId="2" fontId="0" fillId="2" borderId="5" xfId="0" applyNumberFormat="1" applyFill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2" borderId="9" xfId="0" applyNumberFormat="1" applyFill="1" applyBorder="1"/>
    <xf numFmtId="0" fontId="0" fillId="0" borderId="3" xfId="0" applyNumberFormat="1" applyFill="1" applyBorder="1"/>
    <xf numFmtId="0" fontId="0" fillId="0" borderId="3" xfId="1" applyNumberFormat="1" applyFont="1" applyBorder="1"/>
    <xf numFmtId="0" fontId="0" fillId="0" borderId="4" xfId="1" applyNumberFormat="1" applyFont="1" applyBorder="1"/>
    <xf numFmtId="0" fontId="0" fillId="0" borderId="9" xfId="0" applyFill="1" applyBorder="1"/>
    <xf numFmtId="0" fontId="0" fillId="0" borderId="9" xfId="0" applyNumberFormat="1" applyFill="1" applyBorder="1"/>
    <xf numFmtId="0" fontId="0" fillId="0" borderId="9" xfId="1" applyNumberFormat="1" applyFont="1" applyBorder="1"/>
    <xf numFmtId="0" fontId="0" fillId="0" borderId="10" xfId="1" applyNumberFormat="1" applyFon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Fill="1" applyBorder="1"/>
    <xf numFmtId="0" fontId="0" fillId="0" borderId="22" xfId="0" applyBorder="1"/>
    <xf numFmtId="0" fontId="0" fillId="0" borderId="22" xfId="0" applyFill="1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3" xfId="0" applyBorder="1"/>
    <xf numFmtId="0" fontId="0" fillId="0" borderId="16" xfId="0" applyBorder="1"/>
    <xf numFmtId="164" fontId="0" fillId="0" borderId="17" xfId="0" applyNumberFormat="1" applyBorder="1"/>
    <xf numFmtId="0" fontId="0" fillId="0" borderId="24" xfId="0" applyBorder="1"/>
    <xf numFmtId="0" fontId="0" fillId="0" borderId="13" xfId="0" applyBorder="1"/>
    <xf numFmtId="0" fontId="0" fillId="0" borderId="18" xfId="0" applyBorder="1"/>
    <xf numFmtId="0" fontId="9" fillId="0" borderId="25" xfId="0" applyFont="1" applyFill="1" applyBorder="1"/>
    <xf numFmtId="0" fontId="8" fillId="0" borderId="15" xfId="0" applyFont="1" applyFill="1" applyBorder="1"/>
    <xf numFmtId="0" fontId="0" fillId="0" borderId="26" xfId="0" applyNumberFormat="1" applyBorder="1"/>
    <xf numFmtId="2" fontId="0" fillId="0" borderId="14" xfId="0" applyNumberFormat="1" applyBorder="1"/>
    <xf numFmtId="0" fontId="0" fillId="0" borderId="26" xfId="0" applyBorder="1"/>
    <xf numFmtId="0" fontId="0" fillId="0" borderId="28" xfId="0" applyBorder="1"/>
    <xf numFmtId="0" fontId="10" fillId="6" borderId="1" xfId="0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0" borderId="14" xfId="0" applyBorder="1"/>
    <xf numFmtId="0" fontId="0" fillId="2" borderId="27" xfId="0" applyFill="1" applyBorder="1"/>
    <xf numFmtId="0" fontId="0" fillId="0" borderId="26" xfId="0" applyFill="1" applyBorder="1"/>
    <xf numFmtId="0" fontId="0" fillId="0" borderId="28" xfId="0" applyNumberFormat="1" applyBorder="1"/>
    <xf numFmtId="0" fontId="0" fillId="0" borderId="6" xfId="0" applyNumberFormat="1" applyFill="1" applyBorder="1"/>
    <xf numFmtId="0" fontId="0" fillId="0" borderId="10" xfId="0" applyNumberFormat="1" applyFill="1" applyBorder="1"/>
    <xf numFmtId="0" fontId="0" fillId="0" borderId="29" xfId="0" applyBorder="1"/>
    <xf numFmtId="164" fontId="0" fillId="0" borderId="29" xfId="0" applyNumberFormat="1" applyBorder="1"/>
    <xf numFmtId="0" fontId="0" fillId="0" borderId="29" xfId="0" applyNumberFormat="1" applyBorder="1"/>
    <xf numFmtId="0" fontId="0" fillId="0" borderId="32" xfId="0" applyBorder="1"/>
    <xf numFmtId="0" fontId="0" fillId="0" borderId="11" xfId="0" applyNumberFormat="1" applyBorder="1"/>
    <xf numFmtId="0" fontId="0" fillId="0" borderId="12" xfId="0" applyBorder="1"/>
    <xf numFmtId="0" fontId="9" fillId="0" borderId="30" xfId="0" applyFont="1" applyFill="1" applyBorder="1"/>
    <xf numFmtId="0" fontId="9" fillId="0" borderId="31" xfId="0" applyFont="1" applyFill="1" applyBorder="1"/>
    <xf numFmtId="0" fontId="11" fillId="0" borderId="29" xfId="0" applyFont="1" applyFill="1" applyBorder="1"/>
    <xf numFmtId="0" fontId="0" fillId="0" borderId="20" xfId="0" applyNumberFormat="1" applyFill="1" applyBorder="1"/>
    <xf numFmtId="0" fontId="0" fillId="0" borderId="33" xfId="0" applyNumberFormat="1" applyFill="1" applyBorder="1"/>
    <xf numFmtId="0" fontId="0" fillId="2" borderId="34" xfId="0" applyFill="1" applyBorder="1"/>
    <xf numFmtId="0" fontId="0" fillId="0" borderId="34" xfId="0" applyNumberFormat="1" applyFill="1" applyBorder="1"/>
    <xf numFmtId="0" fontId="0" fillId="0" borderId="35" xfId="0" applyNumberFormat="1" applyFill="1" applyBorder="1"/>
    <xf numFmtId="0" fontId="0" fillId="0" borderId="3" xfId="0" applyBorder="1"/>
    <xf numFmtId="0" fontId="0" fillId="0" borderId="4" xfId="0" applyNumberFormat="1" applyFill="1" applyBorder="1"/>
    <xf numFmtId="0" fontId="8" fillId="0" borderId="25" xfId="0" applyFont="1" applyFill="1" applyBorder="1"/>
    <xf numFmtId="0" fontId="14" fillId="7" borderId="0" xfId="0" applyFont="1" applyFill="1"/>
    <xf numFmtId="0" fontId="0" fillId="8" borderId="0" xfId="0" applyFill="1"/>
    <xf numFmtId="2" fontId="0" fillId="2" borderId="27" xfId="0" applyNumberFormat="1" applyFill="1" applyBorder="1"/>
    <xf numFmtId="0" fontId="0" fillId="9" borderId="3" xfId="0" applyNumberFormat="1" applyFill="1" applyBorder="1"/>
  </cellXfs>
  <cellStyles count="5">
    <cellStyle name="20% - Акцент1 2" xfId="4"/>
    <cellStyle name="40% - Акцент1 2" xfId="3"/>
    <cellStyle name="Акцент1 2" xfId="2"/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8"/>
  <sheetViews>
    <sheetView tabSelected="1" zoomScale="85" zoomScaleNormal="85" workbookViewId="0">
      <selection activeCell="A28" sqref="A28:A32"/>
    </sheetView>
  </sheetViews>
  <sheetFormatPr defaultRowHeight="15" x14ac:dyDescent="0.25"/>
  <cols>
    <col min="1" max="1" width="18.42578125" style="3" bestFit="1" customWidth="1"/>
    <col min="2" max="2" width="21.42578125" style="3" bestFit="1" customWidth="1"/>
    <col min="3" max="3" width="7.85546875" style="3" bestFit="1" customWidth="1"/>
    <col min="4" max="4" width="20.140625" style="3" bestFit="1" customWidth="1"/>
    <col min="5" max="6" width="14.5703125" style="3" bestFit="1" customWidth="1"/>
    <col min="7" max="8" width="14.28515625" style="3" bestFit="1" customWidth="1"/>
    <col min="9" max="9" width="33.140625" style="1" bestFit="1" customWidth="1"/>
    <col min="10" max="10" width="13.42578125" style="8" bestFit="1" customWidth="1"/>
    <col min="11" max="11" width="12.28515625" style="3" bestFit="1" customWidth="1"/>
    <col min="12" max="12" width="12.5703125" style="3" bestFit="1" customWidth="1"/>
    <col min="13" max="13" width="14.5703125" style="3" bestFit="1" customWidth="1"/>
    <col min="14" max="14" width="22" style="3" customWidth="1"/>
    <col min="15" max="16384" width="9.140625" style="3"/>
  </cols>
  <sheetData>
    <row r="1" spans="1:16" s="28" customFormat="1" x14ac:dyDescent="0.25">
      <c r="A1" s="29" t="s">
        <v>7</v>
      </c>
      <c r="B1" s="73">
        <v>77000</v>
      </c>
    </row>
    <row r="2" spans="1:16" x14ac:dyDescent="0.25">
      <c r="A2" s="29" t="s">
        <v>19</v>
      </c>
      <c r="B2" s="73">
        <v>82</v>
      </c>
    </row>
    <row r="3" spans="1:16" x14ac:dyDescent="0.25">
      <c r="A3" s="30" t="s">
        <v>20</v>
      </c>
      <c r="B3" s="6">
        <f>INDEX(Rep!A:C,MATCH(B2,Rep!A:A,0),2)</f>
        <v>182</v>
      </c>
    </row>
    <row r="4" spans="1:16" x14ac:dyDescent="0.25">
      <c r="A4" s="31" t="s">
        <v>22</v>
      </c>
      <c r="B4" s="73">
        <f>25</f>
        <v>25</v>
      </c>
    </row>
    <row r="5" spans="1:16" x14ac:dyDescent="0.25">
      <c r="A5" s="29" t="s">
        <v>21</v>
      </c>
      <c r="B5" s="73">
        <f>2+3+4+5+8+2+3+4+2+3+2+3+4+5+2+3+4+2+2+3+4+5+2</f>
        <v>77</v>
      </c>
    </row>
    <row r="6" spans="1:16" x14ac:dyDescent="0.25">
      <c r="A6" s="29" t="s">
        <v>23</v>
      </c>
      <c r="B6" s="73">
        <v>0</v>
      </c>
    </row>
    <row r="7" spans="1:16" x14ac:dyDescent="0.25">
      <c r="A7" s="29" t="s">
        <v>28</v>
      </c>
      <c r="B7" s="73">
        <v>5</v>
      </c>
    </row>
    <row r="8" spans="1:16" x14ac:dyDescent="0.25">
      <c r="A8" s="29" t="s">
        <v>29</v>
      </c>
      <c r="B8" s="73">
        <v>5</v>
      </c>
    </row>
    <row r="9" spans="1:16" x14ac:dyDescent="0.25">
      <c r="A9" s="29" t="s">
        <v>30</v>
      </c>
      <c r="B9" s="73">
        <v>0</v>
      </c>
    </row>
    <row r="10" spans="1:16" x14ac:dyDescent="0.25">
      <c r="A10" s="29" t="s">
        <v>31</v>
      </c>
      <c r="B10" s="73">
        <v>0</v>
      </c>
    </row>
    <row r="11" spans="1:16" x14ac:dyDescent="0.25">
      <c r="P11" s="8"/>
    </row>
    <row r="12" spans="1:16" x14ac:dyDescent="0.25">
      <c r="A12" s="10" t="s">
        <v>36</v>
      </c>
      <c r="B12" s="6" t="s">
        <v>37</v>
      </c>
      <c r="C12" s="7" t="s">
        <v>35</v>
      </c>
      <c r="D12" s="6" t="s">
        <v>38</v>
      </c>
      <c r="E12" s="6" t="s">
        <v>39</v>
      </c>
      <c r="F12" s="6" t="s">
        <v>40</v>
      </c>
      <c r="H12" s="73"/>
      <c r="I12" s="28" t="s">
        <v>56</v>
      </c>
      <c r="P12" s="8"/>
    </row>
    <row r="13" spans="1:16" x14ac:dyDescent="0.25">
      <c r="A13" s="6" t="s">
        <v>43</v>
      </c>
      <c r="B13" s="72">
        <v>115</v>
      </c>
      <c r="C13" s="72">
        <v>1</v>
      </c>
      <c r="D13" s="9">
        <f>B13+C13</f>
        <v>116</v>
      </c>
      <c r="E13" s="33">
        <f>IF(K47=0,"-",K47)</f>
        <v>91.975229262257926</v>
      </c>
      <c r="F13" s="33">
        <f>IF(K63=0,"-",K63)</f>
        <v>97.051203599388828</v>
      </c>
      <c r="H13" s="98"/>
      <c r="I13" s="28" t="s">
        <v>58</v>
      </c>
      <c r="P13" s="8"/>
    </row>
    <row r="14" spans="1:16" x14ac:dyDescent="0.25">
      <c r="A14" s="6" t="s">
        <v>44</v>
      </c>
      <c r="B14" s="72">
        <v>32.5</v>
      </c>
      <c r="C14" s="72">
        <v>1</v>
      </c>
      <c r="D14" s="9">
        <f t="shared" ref="D14:D17" si="0">B14+C14</f>
        <v>33.5</v>
      </c>
      <c r="E14" s="33">
        <f>IF(K48=0,"-",K48)</f>
        <v>114.14384659657662</v>
      </c>
      <c r="F14" s="33">
        <f>IF(K64=0,"-",K64)</f>
        <v>115.68270222622959</v>
      </c>
      <c r="H14" s="99"/>
      <c r="I14" s="28" t="s">
        <v>57</v>
      </c>
      <c r="P14" s="8"/>
    </row>
    <row r="15" spans="1:16" x14ac:dyDescent="0.25">
      <c r="A15" s="6" t="s">
        <v>45</v>
      </c>
      <c r="B15" s="72">
        <v>75</v>
      </c>
      <c r="C15" s="72">
        <v>2.5</v>
      </c>
      <c r="D15" s="9">
        <f t="shared" si="0"/>
        <v>77.5</v>
      </c>
      <c r="E15" s="33">
        <f>IF(K49=0,"-",K49)</f>
        <v>65.104268058770685</v>
      </c>
      <c r="F15" s="33">
        <f>IF(K65=0,"-",K65)</f>
        <v>66.239058385850512</v>
      </c>
      <c r="P15" s="8"/>
    </row>
    <row r="16" spans="1:16" x14ac:dyDescent="0.25">
      <c r="A16" s="6" t="s">
        <v>25</v>
      </c>
      <c r="B16" s="72">
        <v>435</v>
      </c>
      <c r="C16" s="72">
        <v>10</v>
      </c>
      <c r="D16" s="9">
        <f t="shared" si="0"/>
        <v>445</v>
      </c>
      <c r="E16" s="33">
        <f>IF(K51=0,"-",K51)</f>
        <v>237.42277586806449</v>
      </c>
      <c r="F16" s="33">
        <f>IF(K67=0,"-",K67)</f>
        <v>237.42277586806449</v>
      </c>
      <c r="P16" s="8"/>
    </row>
    <row r="17" spans="1:20" x14ac:dyDescent="0.25">
      <c r="A17" s="6" t="s">
        <v>46</v>
      </c>
      <c r="B17" s="72">
        <v>115</v>
      </c>
      <c r="C17" s="72">
        <v>1</v>
      </c>
      <c r="D17" s="9">
        <f t="shared" si="0"/>
        <v>116</v>
      </c>
      <c r="E17" s="33">
        <f>IF(K50=0,"-",K50)</f>
        <v>124.17169414123055</v>
      </c>
      <c r="F17" s="33">
        <f>IF(K66=0,"-",K66)</f>
        <v>125.74808070175641</v>
      </c>
      <c r="P17" s="8"/>
      <c r="S17" s="2"/>
    </row>
    <row r="18" spans="1:20" x14ac:dyDescent="0.25">
      <c r="B18" s="13"/>
      <c r="C18" s="13"/>
      <c r="D18" s="13"/>
      <c r="E18" s="13"/>
      <c r="F18" s="13"/>
      <c r="G18" s="61"/>
      <c r="H18" s="61"/>
      <c r="I18" s="62"/>
      <c r="P18" s="8"/>
      <c r="S18" s="2"/>
    </row>
    <row r="19" spans="1:20" ht="15.75" x14ac:dyDescent="0.25">
      <c r="A19" s="67" t="s">
        <v>41</v>
      </c>
      <c r="B19" s="6" t="s">
        <v>54</v>
      </c>
      <c r="C19" s="6" t="s">
        <v>35</v>
      </c>
      <c r="D19" s="6" t="s">
        <v>55</v>
      </c>
      <c r="E19" s="6" t="s">
        <v>6</v>
      </c>
      <c r="F19" s="6" t="s">
        <v>5</v>
      </c>
      <c r="G19" s="9" t="s">
        <v>11</v>
      </c>
      <c r="H19" s="6" t="s">
        <v>48</v>
      </c>
      <c r="I19" s="6" t="s">
        <v>49</v>
      </c>
      <c r="P19" s="13"/>
      <c r="Q19" s="13"/>
      <c r="R19" s="13"/>
      <c r="S19" s="13"/>
      <c r="T19" s="13"/>
    </row>
    <row r="20" spans="1:20" x14ac:dyDescent="0.25">
      <c r="A20" s="6" t="s">
        <v>53</v>
      </c>
      <c r="B20" s="73">
        <v>18</v>
      </c>
      <c r="C20" s="73">
        <v>0.5</v>
      </c>
      <c r="D20" s="6">
        <f>B20+C20</f>
        <v>18.5</v>
      </c>
      <c r="E20" s="73">
        <v>3401000000</v>
      </c>
      <c r="F20" s="73">
        <v>40</v>
      </c>
      <c r="G20" s="9">
        <f t="shared" ref="G20:I24" si="1">I39</f>
        <v>275.92568778677378</v>
      </c>
      <c r="H20" s="6">
        <f t="shared" si="1"/>
        <v>12325782.449904338</v>
      </c>
      <c r="I20" s="6">
        <f t="shared" si="1"/>
        <v>0.14496656806709013</v>
      </c>
      <c r="P20" s="13"/>
      <c r="Q20" s="18"/>
      <c r="R20" s="18"/>
      <c r="S20" s="15"/>
      <c r="T20" s="17"/>
    </row>
    <row r="21" spans="1:20" x14ac:dyDescent="0.25">
      <c r="A21" s="6" t="s">
        <v>52</v>
      </c>
      <c r="B21" s="73">
        <v>20.25</v>
      </c>
      <c r="C21" s="73">
        <v>0.1</v>
      </c>
      <c r="D21" s="6">
        <f>B21+C21</f>
        <v>20.350000000000001</v>
      </c>
      <c r="E21" s="73">
        <v>7408000</v>
      </c>
      <c r="F21" s="73">
        <v>16</v>
      </c>
      <c r="G21" s="10">
        <f t="shared" si="1"/>
        <v>68.486307957937242</v>
      </c>
      <c r="H21" s="7">
        <f t="shared" si="1"/>
        <v>108167.60635643883</v>
      </c>
      <c r="I21" s="7">
        <f t="shared" si="1"/>
        <v>0.23362333986271885</v>
      </c>
      <c r="P21" s="13"/>
      <c r="Q21" s="18"/>
      <c r="R21" s="18"/>
      <c r="S21" s="15"/>
      <c r="T21" s="17"/>
    </row>
    <row r="22" spans="1:20" x14ac:dyDescent="0.25">
      <c r="A22" s="6" t="s">
        <v>51</v>
      </c>
      <c r="B22" s="73">
        <v>90</v>
      </c>
      <c r="C22" s="73">
        <v>1</v>
      </c>
      <c r="D22" s="6">
        <f>B22+C22</f>
        <v>91</v>
      </c>
      <c r="E22" s="73">
        <v>3704000</v>
      </c>
      <c r="F22" s="73">
        <v>16</v>
      </c>
      <c r="G22" s="10">
        <f t="shared" si="1"/>
        <v>156.25024334108457</v>
      </c>
      <c r="H22" s="7">
        <f t="shared" si="1"/>
        <v>23705.563081360444</v>
      </c>
      <c r="I22" s="7">
        <f t="shared" si="1"/>
        <v>0.10239984052423518</v>
      </c>
      <c r="P22" s="13"/>
      <c r="Q22" s="18"/>
      <c r="R22" s="18"/>
      <c r="S22" s="15"/>
      <c r="T22" s="17"/>
    </row>
    <row r="23" spans="1:20" x14ac:dyDescent="0.25">
      <c r="A23" s="6" t="s">
        <v>50</v>
      </c>
      <c r="B23" s="73">
        <v>23.5</v>
      </c>
      <c r="C23" s="73">
        <v>0.05</v>
      </c>
      <c r="D23" s="6">
        <f>B23+C23</f>
        <v>23.55</v>
      </c>
      <c r="E23" s="73">
        <v>5191000</v>
      </c>
      <c r="F23" s="73">
        <v>18</v>
      </c>
      <c r="G23" s="10">
        <f t="shared" si="1"/>
        <v>31.763105490186717</v>
      </c>
      <c r="H23" s="7">
        <f t="shared" si="1"/>
        <v>163428.60434738573</v>
      </c>
      <c r="I23" s="7">
        <f t="shared" si="1"/>
        <v>0.56669521831110437</v>
      </c>
      <c r="P23" s="13"/>
      <c r="Q23" s="18"/>
      <c r="R23" s="18"/>
      <c r="S23" s="15"/>
      <c r="T23" s="17"/>
    </row>
    <row r="24" spans="1:20" x14ac:dyDescent="0.25">
      <c r="A24" s="6" t="s">
        <v>47</v>
      </c>
      <c r="B24" s="73">
        <v>396</v>
      </c>
      <c r="C24" s="74">
        <v>6</v>
      </c>
      <c r="D24" s="7">
        <f>B24+C24</f>
        <v>402</v>
      </c>
      <c r="E24" s="73">
        <v>63605000</v>
      </c>
      <c r="F24" s="73">
        <v>68</v>
      </c>
      <c r="G24" s="10">
        <f t="shared" si="1"/>
        <v>755.80060872723698</v>
      </c>
      <c r="H24" s="7">
        <f t="shared" si="1"/>
        <v>84155.793559243597</v>
      </c>
      <c r="I24" s="7">
        <f t="shared" si="1"/>
        <v>8.9970819307107375E-2</v>
      </c>
      <c r="P24" s="13"/>
      <c r="Q24" s="18"/>
      <c r="R24" s="18"/>
      <c r="S24" s="15"/>
      <c r="T24" s="17"/>
    </row>
    <row r="25" spans="1:20" x14ac:dyDescent="0.25">
      <c r="A25" s="63"/>
      <c r="B25" s="27">
        <f>(($B$5+$B$3)*(1+$B$4/100)+B24)*(1+$B$6/100)*(1+$B$7/100)</f>
        <v>755.73750000000007</v>
      </c>
      <c r="C25" s="7"/>
      <c r="D25" s="7">
        <f>(($B$5+$B$3)*(1+$B$4/100)+D24)*(1+$B$6/100)*(1+$B$7/100)</f>
        <v>762.03750000000002</v>
      </c>
      <c r="E25" s="64"/>
      <c r="F25" s="64"/>
      <c r="G25" s="37"/>
      <c r="H25" s="64"/>
      <c r="I25" s="65"/>
      <c r="P25" s="8"/>
      <c r="S25" s="2"/>
    </row>
    <row r="26" spans="1:20" x14ac:dyDescent="0.25">
      <c r="B26" s="61"/>
      <c r="C26" s="61"/>
      <c r="D26" s="61"/>
      <c r="E26" s="61"/>
      <c r="F26" s="61"/>
      <c r="G26" s="61"/>
      <c r="H26" s="61"/>
      <c r="I26" s="62"/>
      <c r="L26" s="17"/>
    </row>
    <row r="27" spans="1:20" ht="15.75" x14ac:dyDescent="0.25">
      <c r="A27" s="97" t="s">
        <v>42</v>
      </c>
      <c r="B27" s="6" t="s">
        <v>54</v>
      </c>
      <c r="C27" s="6" t="s">
        <v>35</v>
      </c>
      <c r="D27" s="6" t="s">
        <v>55</v>
      </c>
      <c r="E27" s="6" t="s">
        <v>6</v>
      </c>
      <c r="F27" s="6" t="s">
        <v>5</v>
      </c>
      <c r="G27" s="9" t="s">
        <v>11</v>
      </c>
      <c r="H27" s="6" t="s">
        <v>48</v>
      </c>
      <c r="I27" s="6" t="s">
        <v>49</v>
      </c>
      <c r="L27" s="17"/>
    </row>
    <row r="28" spans="1:20" x14ac:dyDescent="0.25">
      <c r="A28" s="6" t="s">
        <v>53</v>
      </c>
      <c r="B28" s="73">
        <v>17.5</v>
      </c>
      <c r="C28" s="73">
        <v>0.5</v>
      </c>
      <c r="D28" s="6">
        <f>B28+C28</f>
        <v>18</v>
      </c>
      <c r="E28" s="73">
        <v>2413000000</v>
      </c>
      <c r="F28" s="73">
        <v>38</v>
      </c>
      <c r="G28" s="9">
        <f t="shared" ref="G28:I32" si="2">I55</f>
        <v>291.15361079818103</v>
      </c>
      <c r="H28" s="9">
        <f t="shared" si="2"/>
        <v>8287721.3625649288</v>
      </c>
      <c r="I28" s="9">
        <f t="shared" si="2"/>
        <v>0.13051529704826659</v>
      </c>
      <c r="L28" s="17"/>
    </row>
    <row r="29" spans="1:20" x14ac:dyDescent="0.25">
      <c r="A29" s="6" t="s">
        <v>52</v>
      </c>
      <c r="B29" s="73">
        <v>20.350000000000001</v>
      </c>
      <c r="C29" s="73">
        <v>0.1</v>
      </c>
      <c r="D29" s="6">
        <f>B29+C29</f>
        <v>20.450000000000003</v>
      </c>
      <c r="E29" s="73">
        <v>7950000</v>
      </c>
      <c r="F29" s="73">
        <v>16</v>
      </c>
      <c r="G29" s="9">
        <f t="shared" si="2"/>
        <v>69.409621335740667</v>
      </c>
      <c r="H29" s="9">
        <f t="shared" si="2"/>
        <v>114537.43511357201</v>
      </c>
      <c r="I29" s="9">
        <f t="shared" si="2"/>
        <v>0.23051559268140279</v>
      </c>
      <c r="L29" s="17"/>
    </row>
    <row r="30" spans="1:20" x14ac:dyDescent="0.25">
      <c r="A30" s="6" t="s">
        <v>51</v>
      </c>
      <c r="B30" s="73">
        <v>90</v>
      </c>
      <c r="C30" s="73">
        <v>1</v>
      </c>
      <c r="D30" s="6">
        <f>B30+C30</f>
        <v>91</v>
      </c>
      <c r="E30" s="73">
        <v>3704000</v>
      </c>
      <c r="F30" s="73">
        <v>16</v>
      </c>
      <c r="G30" s="9">
        <f t="shared" si="2"/>
        <v>158.97374012602086</v>
      </c>
      <c r="H30" s="9">
        <f t="shared" si="2"/>
        <v>23299.445537758525</v>
      </c>
      <c r="I30" s="9">
        <f t="shared" si="2"/>
        <v>0.10064555307887052</v>
      </c>
      <c r="L30" s="17"/>
    </row>
    <row r="31" spans="1:20" x14ac:dyDescent="0.25">
      <c r="A31" s="6" t="s">
        <v>50</v>
      </c>
      <c r="B31" s="73">
        <v>23.5</v>
      </c>
      <c r="C31" s="73">
        <v>0.05</v>
      </c>
      <c r="D31" s="6">
        <f>B31+C31</f>
        <v>23.55</v>
      </c>
      <c r="E31" s="73">
        <v>5191000</v>
      </c>
      <c r="F31" s="73">
        <v>18</v>
      </c>
      <c r="G31" s="9">
        <f t="shared" si="2"/>
        <v>32.219427915595588</v>
      </c>
      <c r="H31" s="9">
        <f t="shared" si="2"/>
        <v>161113.97178121007</v>
      </c>
      <c r="I31" s="9">
        <f t="shared" si="2"/>
        <v>0.55866913736501278</v>
      </c>
      <c r="L31" s="18"/>
    </row>
    <row r="32" spans="1:20" x14ac:dyDescent="0.25">
      <c r="A32" s="6" t="s">
        <v>47</v>
      </c>
      <c r="B32" s="73">
        <v>473</v>
      </c>
      <c r="C32" s="73">
        <v>9</v>
      </c>
      <c r="D32" s="7">
        <f>B32+C32</f>
        <v>482</v>
      </c>
      <c r="E32" s="73">
        <v>38901000</v>
      </c>
      <c r="F32" s="73">
        <v>56</v>
      </c>
      <c r="G32" s="9">
        <f t="shared" si="2"/>
        <v>1000.7322661273647</v>
      </c>
      <c r="H32" s="9">
        <f t="shared" si="2"/>
        <v>38872.534959364457</v>
      </c>
      <c r="I32" s="9">
        <f t="shared" si="2"/>
        <v>5.5959023102861355E-2</v>
      </c>
      <c r="L32" s="17"/>
    </row>
    <row r="33" spans="1:12" x14ac:dyDescent="0.25">
      <c r="A33" s="63"/>
      <c r="B33" s="7">
        <f>(($B$5+$B$3)*(1+$B$4/100)+B32)*(1+$B$9/100)</f>
        <v>796.75</v>
      </c>
      <c r="C33" s="7"/>
      <c r="D33" s="7">
        <f>(($B$5+$B$3)*(1+$B$4/100)+D32)*(1+$B$9/100)</f>
        <v>805.75</v>
      </c>
      <c r="E33" s="64"/>
      <c r="F33" s="64"/>
      <c r="G33" s="64"/>
      <c r="H33" s="64"/>
      <c r="I33" s="65"/>
      <c r="L33" s="17"/>
    </row>
    <row r="34" spans="1:12" ht="15.75" thickBot="1" x14ac:dyDescent="0.3">
      <c r="L34" s="17"/>
    </row>
    <row r="35" spans="1:12" ht="18.75" x14ac:dyDescent="0.3">
      <c r="A35" s="89" t="s">
        <v>34</v>
      </c>
      <c r="B35" s="81"/>
      <c r="C35" s="81"/>
      <c r="D35" s="81"/>
      <c r="E35" s="81"/>
      <c r="F35" s="81"/>
      <c r="G35" s="81"/>
      <c r="H35" s="81"/>
      <c r="I35" s="82"/>
      <c r="J35" s="83"/>
      <c r="K35" s="84"/>
      <c r="L35" s="17"/>
    </row>
    <row r="36" spans="1:12" ht="19.5" thickBot="1" x14ac:dyDescent="0.35">
      <c r="A36" s="88" t="s">
        <v>26</v>
      </c>
      <c r="B36" s="20"/>
      <c r="C36" s="20"/>
      <c r="D36" s="20"/>
      <c r="E36" s="20"/>
      <c r="F36" s="20"/>
      <c r="G36" s="20"/>
      <c r="H36" s="20"/>
      <c r="I36" s="21"/>
      <c r="J36" s="85"/>
      <c r="K36" s="86"/>
      <c r="L36" s="17"/>
    </row>
    <row r="37" spans="1:12" ht="15.75" thickBot="1" x14ac:dyDescent="0.3">
      <c r="A37" s="55" t="s">
        <v>0</v>
      </c>
      <c r="B37" s="56" t="s">
        <v>1</v>
      </c>
      <c r="C37" s="56" t="s">
        <v>2</v>
      </c>
      <c r="D37" s="56" t="s">
        <v>3</v>
      </c>
      <c r="E37" s="56" t="s">
        <v>4</v>
      </c>
      <c r="F37" s="56" t="s">
        <v>8</v>
      </c>
      <c r="G37" s="56" t="s">
        <v>9</v>
      </c>
      <c r="H37" s="70" t="s">
        <v>10</v>
      </c>
      <c r="I37" s="68" t="s">
        <v>11</v>
      </c>
      <c r="J37" s="70" t="s">
        <v>12</v>
      </c>
      <c r="K37" s="71" t="s">
        <v>13</v>
      </c>
      <c r="L37" s="13"/>
    </row>
    <row r="38" spans="1:12" x14ac:dyDescent="0.25">
      <c r="A38" s="43">
        <f>$B$20</f>
        <v>18</v>
      </c>
      <c r="B38" s="44">
        <f>$B$21</f>
        <v>20.25</v>
      </c>
      <c r="C38" s="44">
        <f>$B$22</f>
        <v>90</v>
      </c>
      <c r="D38" s="44">
        <f>$B$23</f>
        <v>23.5</v>
      </c>
      <c r="E38" s="44">
        <f>$E$46</f>
        <v>900.58718750000003</v>
      </c>
      <c r="F38" s="38">
        <f>$B$1/(2000*100/(100+A38+$B$8+$A$46*1/6))</f>
        <v>54.734166666666667</v>
      </c>
      <c r="G38" s="38">
        <f>(E38*(1+(C38+10+$C$46*1/6)/100)*(B38+$B$46*1/6)/100+(E38*(100-(B38+$B$46*1/6)))/100)</f>
        <v>1160.6317378906251</v>
      </c>
      <c r="H38" s="38">
        <f t="shared" ref="H38:H43" si="3">(G38*2*D38)/100+(G38*(100-D38))/100</f>
        <v>1433.3801962949219</v>
      </c>
      <c r="I38" s="101">
        <f>((E38+E54)/2)*($B$1/30000)*($G$46/100)+F38*H38</f>
        <v>88782.761310966045</v>
      </c>
      <c r="J38" s="47"/>
      <c r="K38" s="48"/>
      <c r="L38" s="17"/>
    </row>
    <row r="39" spans="1:12" x14ac:dyDescent="0.25">
      <c r="A39" s="40">
        <f>$D$20</f>
        <v>18.5</v>
      </c>
      <c r="B39" s="5">
        <f>$B$21</f>
        <v>20.25</v>
      </c>
      <c r="C39" s="5">
        <f>$B$22</f>
        <v>90</v>
      </c>
      <c r="D39" s="5">
        <f>$B$23</f>
        <v>23.5</v>
      </c>
      <c r="E39" s="5">
        <f>$E$46</f>
        <v>900.58718750000003</v>
      </c>
      <c r="F39" s="7">
        <f t="shared" ref="F39:F43" si="4">$B$1/(2000*100/(100+A39+$B$8+$A$46*1/6))</f>
        <v>54.926666666666662</v>
      </c>
      <c r="G39" s="7">
        <f t="shared" ref="G39:G43" si="5">(E39*(1+(C39+10+$C$46*1/6)/100)*(B39+$B$46*1/6)/100+(E39*(100-(B39+$B$46*1/6)))/100)</f>
        <v>1160.6317378906251</v>
      </c>
      <c r="H39" s="7">
        <f t="shared" si="3"/>
        <v>1433.3801962949219</v>
      </c>
      <c r="I39" s="10">
        <f>((E39+E55)/2)*($B$1/30000)*($G$46/100)+F39*H39-$I$38</f>
        <v>275.92568778677378</v>
      </c>
      <c r="J39" s="11">
        <f>E20/I39</f>
        <v>12325782.449904338</v>
      </c>
      <c r="K39" s="12">
        <f>F20/I39</f>
        <v>0.14496656806709013</v>
      </c>
      <c r="L39" s="17"/>
    </row>
    <row r="40" spans="1:12" x14ac:dyDescent="0.25">
      <c r="A40" s="39">
        <f>$B$20</f>
        <v>18</v>
      </c>
      <c r="B40" s="4">
        <f>$D$21</f>
        <v>20.350000000000001</v>
      </c>
      <c r="C40" s="5">
        <f>$B$22</f>
        <v>90</v>
      </c>
      <c r="D40" s="5">
        <f>$B$23</f>
        <v>23.5</v>
      </c>
      <c r="E40" s="5">
        <f>$E$46</f>
        <v>900.58718750000003</v>
      </c>
      <c r="F40" s="7">
        <f t="shared" si="4"/>
        <v>54.734166666666667</v>
      </c>
      <c r="G40" s="7">
        <f t="shared" si="5"/>
        <v>1161.6448984765625</v>
      </c>
      <c r="H40" s="7">
        <f t="shared" si="3"/>
        <v>1434.6314496185546</v>
      </c>
      <c r="I40" s="10">
        <f>((E40+E56)/2)*($B$1/30000)*($G$46/100)+F40*H40-$I$38</f>
        <v>68.486307957937242</v>
      </c>
      <c r="J40" s="11">
        <f>E21/I40</f>
        <v>108167.60635643883</v>
      </c>
      <c r="K40" s="12">
        <f>F21/I40</f>
        <v>0.23362333986271885</v>
      </c>
      <c r="L40" s="17"/>
    </row>
    <row r="41" spans="1:12" x14ac:dyDescent="0.25">
      <c r="A41" s="39">
        <f>$B$20</f>
        <v>18</v>
      </c>
      <c r="B41" s="5">
        <f>$B$21</f>
        <v>20.25</v>
      </c>
      <c r="C41" s="4">
        <f>$D$22</f>
        <v>91</v>
      </c>
      <c r="D41" s="5">
        <f>$B$23</f>
        <v>23.5</v>
      </c>
      <c r="E41" s="5">
        <f>$E$46</f>
        <v>900.58718750000003</v>
      </c>
      <c r="F41" s="7">
        <f t="shared" si="4"/>
        <v>54.734166666666667</v>
      </c>
      <c r="G41" s="7">
        <f t="shared" si="5"/>
        <v>1162.9432450052084</v>
      </c>
      <c r="H41" s="7">
        <f t="shared" si="3"/>
        <v>1436.2349075814323</v>
      </c>
      <c r="I41" s="10">
        <f>((E41+E57)/2)*($B$1/30000)*($G$46/100)+F41*H41-$I$38</f>
        <v>156.25024334108457</v>
      </c>
      <c r="J41" s="11">
        <f>E22/I41</f>
        <v>23705.563081360444</v>
      </c>
      <c r="K41" s="12">
        <f>F22/I41</f>
        <v>0.10239984052423518</v>
      </c>
      <c r="L41" s="17"/>
    </row>
    <row r="42" spans="1:12" x14ac:dyDescent="0.25">
      <c r="A42" s="39">
        <f>$B$20</f>
        <v>18</v>
      </c>
      <c r="B42" s="5">
        <f>$B$21</f>
        <v>20.25</v>
      </c>
      <c r="C42" s="5">
        <f>$B$22</f>
        <v>90</v>
      </c>
      <c r="D42" s="4">
        <f>$D$23</f>
        <v>23.55</v>
      </c>
      <c r="E42" s="5">
        <f>$E$46</f>
        <v>900.58718750000003</v>
      </c>
      <c r="F42" s="7">
        <f t="shared" si="4"/>
        <v>54.734166666666667</v>
      </c>
      <c r="G42" s="7">
        <f t="shared" si="5"/>
        <v>1160.6317378906251</v>
      </c>
      <c r="H42" s="7">
        <f t="shared" si="3"/>
        <v>1433.9605121638674</v>
      </c>
      <c r="I42" s="10">
        <f>((E42+E58)/2)*($B$1/30000)*($G$46/100)+F42*H42-$I$38</f>
        <v>31.763105490186717</v>
      </c>
      <c r="J42" s="11">
        <f>E23/I42</f>
        <v>163428.60434738573</v>
      </c>
      <c r="K42" s="12">
        <f>F23/I42</f>
        <v>0.56669521831110437</v>
      </c>
      <c r="L42" s="17"/>
    </row>
    <row r="43" spans="1:12" ht="15.75" thickBot="1" x14ac:dyDescent="0.3">
      <c r="A43" s="41">
        <f>$B$20</f>
        <v>18</v>
      </c>
      <c r="B43" s="42">
        <f>$B$21</f>
        <v>20.25</v>
      </c>
      <c r="C43" s="42">
        <f>$B$22</f>
        <v>90</v>
      </c>
      <c r="D43" s="42">
        <f>$B$23</f>
        <v>23.5</v>
      </c>
      <c r="E43" s="45">
        <f>F46</f>
        <v>908.09468749999996</v>
      </c>
      <c r="F43" s="49">
        <f t="shared" si="4"/>
        <v>54.734166666666667</v>
      </c>
      <c r="G43" s="49">
        <f t="shared" si="5"/>
        <v>1170.307028515625</v>
      </c>
      <c r="H43" s="49">
        <f t="shared" si="3"/>
        <v>1445.3291802167969</v>
      </c>
      <c r="I43" s="50">
        <f>((E43+E59)/2)*($B$1/30000)*($G$46/100)+F43*H43-$I$38</f>
        <v>755.80060872723698</v>
      </c>
      <c r="J43" s="51">
        <f>E24/I43</f>
        <v>84155.793559243597</v>
      </c>
      <c r="K43" s="52">
        <f>F24/I43</f>
        <v>8.9970819307107375E-2</v>
      </c>
      <c r="L43" s="13"/>
    </row>
    <row r="44" spans="1:12" ht="19.5" thickBot="1" x14ac:dyDescent="0.35">
      <c r="A44" s="87" t="s">
        <v>33</v>
      </c>
      <c r="B44" s="13"/>
      <c r="C44" s="13"/>
      <c r="D44" s="13"/>
      <c r="E44" s="13"/>
      <c r="F44" s="13"/>
      <c r="G44" s="13"/>
      <c r="H44" s="13"/>
      <c r="I44" s="14"/>
      <c r="J44" s="15"/>
      <c r="K44" s="16"/>
      <c r="L44" s="17"/>
    </row>
    <row r="45" spans="1:12" ht="15.75" thickBot="1" x14ac:dyDescent="0.3">
      <c r="A45" s="55" t="s">
        <v>0</v>
      </c>
      <c r="B45" s="56" t="s">
        <v>1</v>
      </c>
      <c r="C45" s="56" t="s">
        <v>2</v>
      </c>
      <c r="D45" s="56" t="s">
        <v>4</v>
      </c>
      <c r="E45" s="56" t="s">
        <v>14</v>
      </c>
      <c r="F45" s="56" t="s">
        <v>15</v>
      </c>
      <c r="G45" s="77" t="s">
        <v>25</v>
      </c>
      <c r="H45" s="68" t="s">
        <v>8</v>
      </c>
      <c r="I45" s="68" t="s">
        <v>9</v>
      </c>
      <c r="J45" s="68" t="s">
        <v>10</v>
      </c>
      <c r="K45" s="78" t="s">
        <v>11</v>
      </c>
      <c r="L45" s="17"/>
    </row>
    <row r="46" spans="1:12" x14ac:dyDescent="0.25">
      <c r="A46" s="53">
        <f>$B$13</f>
        <v>115</v>
      </c>
      <c r="B46" s="54">
        <f>$B$14</f>
        <v>32.5</v>
      </c>
      <c r="C46" s="54">
        <f>$B$15</f>
        <v>75</v>
      </c>
      <c r="D46" s="54">
        <f>$B$17</f>
        <v>115</v>
      </c>
      <c r="E46" s="54">
        <f>(($B$5+$B$3)*(1+$B$4/100)+$B$24)*(1+$B$6/100)*(1+$B$7/100)*(1+D46/100*1/6)</f>
        <v>900.58718750000003</v>
      </c>
      <c r="F46" s="54">
        <f>(($B$5+$B$3)*(1+$B$4/100)+$D$24)*(1+$B$6/100)*(1+$B$7/100)*(1+D46/100*1/6)</f>
        <v>908.09468749999996</v>
      </c>
      <c r="G46" s="95">
        <f>$B$16</f>
        <v>435</v>
      </c>
      <c r="H46" s="10">
        <f>$B$1/(2000*100/(100+$A$38+$B$8+A46*1/6))</f>
        <v>54.734166666666667</v>
      </c>
      <c r="I46" s="46">
        <f t="shared" ref="I46:I51" si="6">(E46*(1+($C$38+C46*1/6+10)/100)*($B$38+B46*1/6))/100+(E46*(100-($B$38+B46*1/6)))/100</f>
        <v>1160.6317378906251</v>
      </c>
      <c r="J46" s="46">
        <f t="shared" ref="J46:J51" si="7">(I46*2*$D$38)/100+(I46*(100-$D$38))/100</f>
        <v>1433.3801962949219</v>
      </c>
      <c r="K46" s="96">
        <f>((E46+E62)/2)*($B$1/30000)*(G46/100)+(H46*J46)</f>
        <v>88782.761310966045</v>
      </c>
      <c r="L46" s="17"/>
    </row>
    <row r="47" spans="1:12" x14ac:dyDescent="0.25">
      <c r="A47" s="40">
        <f>$D$13</f>
        <v>116</v>
      </c>
      <c r="B47" s="5">
        <f>$B$14</f>
        <v>32.5</v>
      </c>
      <c r="C47" s="5">
        <f>$B$15</f>
        <v>75</v>
      </c>
      <c r="D47" s="5">
        <f>$B$17</f>
        <v>115</v>
      </c>
      <c r="E47" s="54">
        <f t="shared" ref="E47:E51" si="8">(($B$5+$B$3)*(1+$B$4/100)+$B$24)*(1+$B$6/100)*(1+$B$7/100)*(1+D47/100*1/6)</f>
        <v>900.58718750000003</v>
      </c>
      <c r="F47" s="13"/>
      <c r="G47" s="6">
        <f>$B$16</f>
        <v>435</v>
      </c>
      <c r="H47" s="10">
        <f t="shared" ref="H47:H51" si="9">$B$1/(2000*100/(100+$A$38+$B$8+A47*1/6))</f>
        <v>54.798333333333332</v>
      </c>
      <c r="I47" s="10">
        <f t="shared" si="6"/>
        <v>1160.6317378906251</v>
      </c>
      <c r="J47" s="10">
        <f t="shared" si="7"/>
        <v>1433.3801962949219</v>
      </c>
      <c r="K47" s="79">
        <f>((E47+E63)/2)*($B$1/30000)*(G47/100)+(H47*J47)-$K$46</f>
        <v>91.975229262257926</v>
      </c>
      <c r="L47" s="17"/>
    </row>
    <row r="48" spans="1:12" x14ac:dyDescent="0.25">
      <c r="A48" s="39">
        <f>$B$13</f>
        <v>115</v>
      </c>
      <c r="B48" s="4">
        <f>$D$14</f>
        <v>33.5</v>
      </c>
      <c r="C48" s="5">
        <f>$B$15</f>
        <v>75</v>
      </c>
      <c r="D48" s="5">
        <f>$B$17</f>
        <v>115</v>
      </c>
      <c r="E48" s="54">
        <f t="shared" si="8"/>
        <v>900.58718750000003</v>
      </c>
      <c r="F48" s="13"/>
      <c r="G48" s="6">
        <f>$B$16</f>
        <v>435</v>
      </c>
      <c r="H48" s="10">
        <f t="shared" si="9"/>
        <v>54.734166666666667</v>
      </c>
      <c r="I48" s="10">
        <f t="shared" si="6"/>
        <v>1162.3203388671875</v>
      </c>
      <c r="J48" s="10">
        <f t="shared" si="7"/>
        <v>1435.4656185009767</v>
      </c>
      <c r="K48" s="79">
        <f>((E48+E64)/2)*($B$1/30000)*(G48/100)+(H48*J48)-$K$46</f>
        <v>114.14384659657662</v>
      </c>
      <c r="L48" s="17"/>
    </row>
    <row r="49" spans="1:12" x14ac:dyDescent="0.25">
      <c r="A49" s="39">
        <f>$B$13</f>
        <v>115</v>
      </c>
      <c r="B49" s="5">
        <f>$B$14</f>
        <v>32.5</v>
      </c>
      <c r="C49" s="4">
        <f>$D$15</f>
        <v>77.5</v>
      </c>
      <c r="D49" s="5">
        <f>$B$17</f>
        <v>115</v>
      </c>
      <c r="E49" s="54">
        <f t="shared" si="8"/>
        <v>900.58718750000003</v>
      </c>
      <c r="F49" s="13"/>
      <c r="G49" s="6">
        <f>$B$16</f>
        <v>435</v>
      </c>
      <c r="H49" s="10">
        <f t="shared" si="9"/>
        <v>54.734166666666667</v>
      </c>
      <c r="I49" s="10">
        <f t="shared" si="6"/>
        <v>1161.5948658550346</v>
      </c>
      <c r="J49" s="10">
        <f t="shared" si="7"/>
        <v>1434.5696593309676</v>
      </c>
      <c r="K49" s="79">
        <f>((E49+E65)/2)*($B$1/30000)*(G49/100)+(H49*J49)-$K$46</f>
        <v>65.104268058770685</v>
      </c>
      <c r="L49" s="13"/>
    </row>
    <row r="50" spans="1:12" x14ac:dyDescent="0.25">
      <c r="A50" s="39">
        <f>$B$13</f>
        <v>115</v>
      </c>
      <c r="B50" s="5">
        <f>$B$14</f>
        <v>32.5</v>
      </c>
      <c r="C50" s="5">
        <f>$B$15</f>
        <v>75</v>
      </c>
      <c r="D50" s="4">
        <f>$D$17</f>
        <v>116</v>
      </c>
      <c r="E50" s="54">
        <f t="shared" si="8"/>
        <v>901.84675000000004</v>
      </c>
      <c r="F50" s="13"/>
      <c r="G50" s="6">
        <f>$B$16</f>
        <v>435</v>
      </c>
      <c r="H50" s="10">
        <f t="shared" si="9"/>
        <v>54.734166666666667</v>
      </c>
      <c r="I50" s="10">
        <f t="shared" si="6"/>
        <v>1162.2549990625</v>
      </c>
      <c r="J50" s="10">
        <f t="shared" si="7"/>
        <v>1435.3849238421876</v>
      </c>
      <c r="K50" s="79">
        <f>((E50+E66)/2)*($B$1/30000)*(G50/100)+(H50*J50)-$K$46</f>
        <v>124.17169414123055</v>
      </c>
      <c r="L50" s="15"/>
    </row>
    <row r="51" spans="1:12" ht="15.75" thickBot="1" x14ac:dyDescent="0.3">
      <c r="A51" s="41">
        <f>$B$13</f>
        <v>115</v>
      </c>
      <c r="B51" s="42">
        <f>$B$14</f>
        <v>32.5</v>
      </c>
      <c r="C51" s="42">
        <f>$B$15</f>
        <v>75</v>
      </c>
      <c r="D51" s="42">
        <f>$B$17</f>
        <v>115</v>
      </c>
      <c r="E51" s="42">
        <f t="shared" si="8"/>
        <v>900.58718750000003</v>
      </c>
      <c r="F51" s="20"/>
      <c r="G51" s="92">
        <f>$D$16</f>
        <v>445</v>
      </c>
      <c r="H51" s="50">
        <f t="shared" si="9"/>
        <v>54.734166666666667</v>
      </c>
      <c r="I51" s="93">
        <f t="shared" si="6"/>
        <v>1160.6317378906251</v>
      </c>
      <c r="J51" s="93">
        <f t="shared" si="7"/>
        <v>1433.3801962949219</v>
      </c>
      <c r="K51" s="94">
        <f>((E51+E67)/2)*($B$1/30000)*(G51/100)+(H51*J51)-$K$46</f>
        <v>237.42277586806449</v>
      </c>
      <c r="L51" s="15"/>
    </row>
    <row r="52" spans="1:12" ht="19.5" thickBot="1" x14ac:dyDescent="0.35">
      <c r="A52" s="66" t="s">
        <v>27</v>
      </c>
      <c r="L52" s="15"/>
    </row>
    <row r="53" spans="1:12" ht="15.75" thickBot="1" x14ac:dyDescent="0.3">
      <c r="A53" s="55" t="s">
        <v>0</v>
      </c>
      <c r="B53" s="56" t="s">
        <v>1</v>
      </c>
      <c r="C53" s="56" t="s">
        <v>2</v>
      </c>
      <c r="D53" s="56" t="s">
        <v>3</v>
      </c>
      <c r="E53" s="56" t="s">
        <v>4</v>
      </c>
      <c r="F53" s="56" t="s">
        <v>8</v>
      </c>
      <c r="G53" s="56" t="s">
        <v>9</v>
      </c>
      <c r="H53" s="56" t="s">
        <v>10</v>
      </c>
      <c r="I53" s="68" t="s">
        <v>11</v>
      </c>
      <c r="J53" s="56" t="s">
        <v>12</v>
      </c>
      <c r="K53" s="60" t="s">
        <v>13</v>
      </c>
      <c r="L53" s="15"/>
    </row>
    <row r="54" spans="1:12" x14ac:dyDescent="0.25">
      <c r="A54" s="43">
        <f>$B$28</f>
        <v>17.5</v>
      </c>
      <c r="B54" s="44">
        <f>$B$29</f>
        <v>20.350000000000001</v>
      </c>
      <c r="C54" s="44">
        <f>$B$30</f>
        <v>90</v>
      </c>
      <c r="D54" s="44">
        <f>$B$31</f>
        <v>23.5</v>
      </c>
      <c r="E54" s="69">
        <f>$E$62</f>
        <v>949.46041666666667</v>
      </c>
      <c r="F54" s="38">
        <f>$B$1/(2000*100/(100+A54+$B$10+$A$62*1/6))</f>
        <v>52.616666666666667</v>
      </c>
      <c r="G54" s="38">
        <f>(E54*(1+(C54+10+$C$62*1/6)/100)*(B54+$B$62*1/6)/100+(E54*(100-(B54+$B$62*1/6)))/100)</f>
        <v>1224.6852549479167</v>
      </c>
      <c r="H54" s="38">
        <f>(G54*2*D54)/100+(G54*(100-D54))/100</f>
        <v>1512.4862898606771</v>
      </c>
      <c r="I54" s="101">
        <f>((E54+E38)/2)*($B$1/30000)*($G$62/100)+F54*H54</f>
        <v>89909.877701763035</v>
      </c>
      <c r="J54" s="47"/>
      <c r="K54" s="48"/>
    </row>
    <row r="55" spans="1:12" x14ac:dyDescent="0.25">
      <c r="A55" s="40">
        <f>$D$28</f>
        <v>18</v>
      </c>
      <c r="B55" s="5">
        <f>$B$29</f>
        <v>20.350000000000001</v>
      </c>
      <c r="C55" s="5">
        <f>$B$30</f>
        <v>90</v>
      </c>
      <c r="D55" s="5">
        <f>$B$31</f>
        <v>23.5</v>
      </c>
      <c r="E55" s="69">
        <f>$E$62</f>
        <v>949.46041666666667</v>
      </c>
      <c r="F55" s="7">
        <f t="shared" ref="F55:F59" si="10">$B$1/(2000*100/(100+A55+$B$10+$A$62*1/6))</f>
        <v>52.809166666666663</v>
      </c>
      <c r="G55" s="7">
        <f>(E55*(1+(C55+10+$C$62*1/6)/100)*(B55+$B$62*1/6)/100+(E55*(100-(B55+$B$62*1/6)))/100)</f>
        <v>1224.6852549479167</v>
      </c>
      <c r="H55" s="7">
        <f>(G55*2*D55)/100+(G55*(100-D55))/100</f>
        <v>1512.4862898606771</v>
      </c>
      <c r="I55" s="10">
        <f>((E55+E39)/2)*($B$1/30000)*($G$62/100)+F55*H55-$I$54</f>
        <v>291.15361079818103</v>
      </c>
      <c r="J55" s="11">
        <f>E28/I55</f>
        <v>8287721.3625649288</v>
      </c>
      <c r="K55" s="12">
        <f>F28/I55</f>
        <v>0.13051529704826659</v>
      </c>
    </row>
    <row r="56" spans="1:12" x14ac:dyDescent="0.25">
      <c r="A56" s="39">
        <f>$B$28</f>
        <v>17.5</v>
      </c>
      <c r="B56" s="4">
        <f>$D$29</f>
        <v>20.450000000000003</v>
      </c>
      <c r="C56" s="5">
        <f>$B$30</f>
        <v>90</v>
      </c>
      <c r="D56" s="5">
        <f>$B$31</f>
        <v>23.5</v>
      </c>
      <c r="E56" s="69">
        <f>$E$62</f>
        <v>949.46041666666667</v>
      </c>
      <c r="F56" s="7">
        <f t="shared" si="10"/>
        <v>52.616666666666667</v>
      </c>
      <c r="G56" s="7">
        <f t="shared" ref="G56:G58" si="11">(E56*(1+(C56+10+$C$62*1/6)/100)*(B56+$B$62*1/6)/100+(E56*(100-(B56+$B$62*1/6)))/100)</f>
        <v>1225.7533979166665</v>
      </c>
      <c r="H56" s="7">
        <f>(G56*2*D56)/100+(G56*(100-D56))/100</f>
        <v>1513.8054464270831</v>
      </c>
      <c r="I56" s="10">
        <f>((E56+E40)/2)*($B$1/30000)*($G$62/100)+F56*H56-$I$54</f>
        <v>69.409621335740667</v>
      </c>
      <c r="J56" s="11">
        <f>E29/I56</f>
        <v>114537.43511357201</v>
      </c>
      <c r="K56" s="12">
        <f>F29/I56</f>
        <v>0.23051559268140279</v>
      </c>
    </row>
    <row r="57" spans="1:12" x14ac:dyDescent="0.25">
      <c r="A57" s="39">
        <f>$B$28</f>
        <v>17.5</v>
      </c>
      <c r="B57" s="5">
        <f>$B$29</f>
        <v>20.350000000000001</v>
      </c>
      <c r="C57" s="4">
        <f>$D$30</f>
        <v>91</v>
      </c>
      <c r="D57" s="5">
        <f>$B$31</f>
        <v>23.5</v>
      </c>
      <c r="E57" s="69">
        <f>$E$62</f>
        <v>949.46041666666667</v>
      </c>
      <c r="F57" s="7">
        <f t="shared" si="10"/>
        <v>52.616666666666667</v>
      </c>
      <c r="G57" s="7">
        <f t="shared" si="11"/>
        <v>1227.131697954861</v>
      </c>
      <c r="H57" s="7">
        <f t="shared" ref="H57:H59" si="12">(G57*2*D57)/100+(G57*(100-D57))/100</f>
        <v>1515.5076469742535</v>
      </c>
      <c r="I57" s="10">
        <f>((E57+E41)/2)*($B$1/30000)*($G$62/100)+F57*H57-$I$54</f>
        <v>158.97374012602086</v>
      </c>
      <c r="J57" s="11">
        <f>E30/I57</f>
        <v>23299.445537758525</v>
      </c>
      <c r="K57" s="12">
        <f>F30/I57</f>
        <v>0.10064555307887052</v>
      </c>
      <c r="L57" s="13"/>
    </row>
    <row r="58" spans="1:12" x14ac:dyDescent="0.25">
      <c r="A58" s="39">
        <f>$B$28</f>
        <v>17.5</v>
      </c>
      <c r="B58" s="5">
        <f>$B$29</f>
        <v>20.350000000000001</v>
      </c>
      <c r="C58" s="5">
        <f>$B$30</f>
        <v>90</v>
      </c>
      <c r="D58" s="4">
        <f>$D$31</f>
        <v>23.55</v>
      </c>
      <c r="E58" s="69">
        <f>$E$62</f>
        <v>949.46041666666667</v>
      </c>
      <c r="F58" s="7">
        <f t="shared" si="10"/>
        <v>52.616666666666667</v>
      </c>
      <c r="G58" s="7">
        <f t="shared" si="11"/>
        <v>1224.6852549479167</v>
      </c>
      <c r="H58" s="7">
        <f t="shared" si="12"/>
        <v>1513.0986324881512</v>
      </c>
      <c r="I58" s="10">
        <f>((E58+E42)/2)*($B$1/30000)*($G$62/100)+F58*H58-$I$54</f>
        <v>32.219427915595588</v>
      </c>
      <c r="J58" s="11">
        <f>E31/I58</f>
        <v>161113.97178121007</v>
      </c>
      <c r="K58" s="12">
        <f>F31/I58</f>
        <v>0.55866913736501278</v>
      </c>
      <c r="L58" s="13"/>
    </row>
    <row r="59" spans="1:12" ht="15.75" thickBot="1" x14ac:dyDescent="0.3">
      <c r="A59" s="41">
        <f>$B$28</f>
        <v>17.5</v>
      </c>
      <c r="B59" s="42">
        <f>$B$29</f>
        <v>20.350000000000001</v>
      </c>
      <c r="C59" s="42">
        <f>$B$30</f>
        <v>90</v>
      </c>
      <c r="D59" s="42">
        <f>$B$31</f>
        <v>23.5</v>
      </c>
      <c r="E59" s="100">
        <f>F62</f>
        <v>960.1854166666667</v>
      </c>
      <c r="F59" s="49">
        <f t="shared" si="10"/>
        <v>52.616666666666667</v>
      </c>
      <c r="G59" s="49">
        <f>(E59*(1+(C59+10+$C$62*1/6)/100)*(B59+$B$62*1/6)/100+(E59*(100-(B59+$B$62*1/6)))/100)</f>
        <v>1238.5191643229168</v>
      </c>
      <c r="H59" s="49">
        <f t="shared" si="12"/>
        <v>1529.5711679388023</v>
      </c>
      <c r="I59" s="50">
        <f>((E59+E43)/2)*($B$1/30000)*($G$62/100)+F59*H59-$I$54</f>
        <v>1000.7322661273647</v>
      </c>
      <c r="J59" s="51">
        <f>E32/I59</f>
        <v>38872.534959364457</v>
      </c>
      <c r="K59" s="52">
        <f>F32/I59</f>
        <v>5.5959023102861355E-2</v>
      </c>
      <c r="L59" s="13"/>
    </row>
    <row r="60" spans="1:12" ht="19.5" thickBot="1" x14ac:dyDescent="0.35">
      <c r="A60" s="66" t="s">
        <v>32</v>
      </c>
      <c r="B60" s="13"/>
      <c r="C60" s="13"/>
      <c r="D60" s="13"/>
      <c r="E60" s="13"/>
      <c r="F60" s="13"/>
      <c r="G60" s="18"/>
      <c r="H60" s="13"/>
      <c r="I60" s="13"/>
      <c r="J60" s="15"/>
      <c r="K60" s="19"/>
      <c r="L60" s="13"/>
    </row>
    <row r="61" spans="1:12" ht="15.75" thickBot="1" x14ac:dyDescent="0.3">
      <c r="A61" s="55" t="s">
        <v>0</v>
      </c>
      <c r="B61" s="56" t="s">
        <v>1</v>
      </c>
      <c r="C61" s="56" t="s">
        <v>2</v>
      </c>
      <c r="D61" s="56" t="s">
        <v>4</v>
      </c>
      <c r="E61" s="56" t="s">
        <v>14</v>
      </c>
      <c r="F61" s="56" t="s">
        <v>15</v>
      </c>
      <c r="G61" s="57" t="s">
        <v>25</v>
      </c>
      <c r="H61" s="58" t="s">
        <v>8</v>
      </c>
      <c r="I61" s="58" t="s">
        <v>9</v>
      </c>
      <c r="J61" s="58" t="s">
        <v>10</v>
      </c>
      <c r="K61" s="59" t="s">
        <v>11</v>
      </c>
      <c r="L61" s="13"/>
    </row>
    <row r="62" spans="1:12" x14ac:dyDescent="0.25">
      <c r="A62" s="53">
        <f>$B$13</f>
        <v>115</v>
      </c>
      <c r="B62" s="54">
        <f>$B$14</f>
        <v>32.5</v>
      </c>
      <c r="C62" s="54">
        <f>$B$15</f>
        <v>75</v>
      </c>
      <c r="D62" s="54">
        <f>$B$17</f>
        <v>115</v>
      </c>
      <c r="E62" s="54">
        <f>(($B$5+$B$3)*(1+$B$4/100)+$B$32)*(1+$B$9/100)*(1+D62/100*1/6)</f>
        <v>949.46041666666667</v>
      </c>
      <c r="F62" s="54">
        <f>(($B$5+$B$3)*(1+$B$4/100)+$D$32)*(1+$B$9/100)*(1+D62/100*1/6)</f>
        <v>960.1854166666667</v>
      </c>
      <c r="G62" s="63">
        <f>$B$16</f>
        <v>435</v>
      </c>
      <c r="H62" s="90">
        <f>$B$1/(2000*100/(100+$A$54+$B$10+A62*1/6))</f>
        <v>52.616666666666667</v>
      </c>
      <c r="I62" s="90">
        <f>(E62*(1+($C$54+C62*1/6+10)/100)*($B$54+B62*1/6))/100+(E62*(100-($B$54+B62*1/6)))/100</f>
        <v>1224.6852549479167</v>
      </c>
      <c r="J62" s="90">
        <f>(I62*2*$D$54)/100+(I62*(100-$D$54))/100</f>
        <v>1512.4862898606771</v>
      </c>
      <c r="K62" s="91">
        <f>((E62+E46)/2)*($B$1/30000)*(G62/100)+(H62*J62)</f>
        <v>89909.877701763035</v>
      </c>
      <c r="L62" s="17"/>
    </row>
    <row r="63" spans="1:12" x14ac:dyDescent="0.25">
      <c r="A63" s="40">
        <f>$D$13</f>
        <v>116</v>
      </c>
      <c r="B63" s="5">
        <f>$B$14</f>
        <v>32.5</v>
      </c>
      <c r="C63" s="5">
        <f>$B$15</f>
        <v>75</v>
      </c>
      <c r="D63" s="5">
        <f>$B$17</f>
        <v>115</v>
      </c>
      <c r="E63" s="54">
        <f t="shared" ref="E63:E67" si="13">(($B$5+$B$3)*(1+$B$4/100)+$B$32)*(1+$B$9/100)*(1+D63/100*1/6)</f>
        <v>949.46041666666667</v>
      </c>
      <c r="F63" s="13"/>
      <c r="G63" s="75">
        <f>$B$16</f>
        <v>435</v>
      </c>
      <c r="H63" s="90">
        <f t="shared" ref="H63:H67" si="14">$B$1/(2000*100/(100+$A$54+$B$10+A63*1/6))</f>
        <v>52.680833333333332</v>
      </c>
      <c r="I63" s="10">
        <f t="shared" ref="I63:I67" si="15">(E63*(1+($C$54+C63*1/6+10)/100)*($B$54+B63*1/6))/100+(E63*(100-($B$54+B63*1/6)))/100</f>
        <v>1224.6852549479167</v>
      </c>
      <c r="J63" s="10">
        <f t="shared" ref="J63:J67" si="16">(I63*2*$D$54)/100+(I63*(100-$D$54))/100</f>
        <v>1512.4862898606771</v>
      </c>
      <c r="K63" s="79">
        <f>((E63+E47)/2)*($B$1/30000)*(G63/100)+(H63*J63)-$K$62</f>
        <v>97.051203599388828</v>
      </c>
      <c r="L63" s="13"/>
    </row>
    <row r="64" spans="1:12" x14ac:dyDescent="0.25">
      <c r="A64" s="39">
        <f>$B$13</f>
        <v>115</v>
      </c>
      <c r="B64" s="4">
        <f>$D$14</f>
        <v>33.5</v>
      </c>
      <c r="C64" s="5">
        <f>$B$15</f>
        <v>75</v>
      </c>
      <c r="D64" s="5">
        <f>$B$17</f>
        <v>115</v>
      </c>
      <c r="E64" s="54">
        <f t="shared" si="13"/>
        <v>949.46041666666667</v>
      </c>
      <c r="F64" s="13"/>
      <c r="G64" s="75">
        <f>$B$16</f>
        <v>435</v>
      </c>
      <c r="H64" s="90">
        <f t="shared" si="14"/>
        <v>52.616666666666667</v>
      </c>
      <c r="I64" s="10">
        <f t="shared" si="15"/>
        <v>1226.4654932291664</v>
      </c>
      <c r="J64" s="10">
        <f t="shared" si="16"/>
        <v>1514.6848841380206</v>
      </c>
      <c r="K64" s="79">
        <f>((E64+E48)/2)*($B$1/30000)*(G64/100)+(H64*J64)-$K$62</f>
        <v>115.68270222622959</v>
      </c>
      <c r="L64" s="13"/>
    </row>
    <row r="65" spans="1:12" x14ac:dyDescent="0.25">
      <c r="A65" s="39">
        <f>$B$13</f>
        <v>115</v>
      </c>
      <c r="B65" s="5">
        <f>$B$14</f>
        <v>32.5</v>
      </c>
      <c r="C65" s="4">
        <f>$D$15</f>
        <v>77.5</v>
      </c>
      <c r="D65" s="5">
        <f>$B$17</f>
        <v>115</v>
      </c>
      <c r="E65" s="54">
        <f t="shared" si="13"/>
        <v>949.46041666666667</v>
      </c>
      <c r="F65" s="13"/>
      <c r="G65" s="75">
        <f>$B$16</f>
        <v>435</v>
      </c>
      <c r="H65" s="90">
        <f t="shared" si="14"/>
        <v>52.616666666666667</v>
      </c>
      <c r="I65" s="10">
        <f t="shared" si="15"/>
        <v>1225.7046062008103</v>
      </c>
      <c r="J65" s="10">
        <f t="shared" si="16"/>
        <v>1513.7451886580009</v>
      </c>
      <c r="K65" s="79">
        <f>((E65+E49)/2)*($B$1/30000)*(G65/100)+(H65*J65)-$K$62</f>
        <v>66.239058385850512</v>
      </c>
      <c r="L65" s="13"/>
    </row>
    <row r="66" spans="1:12" x14ac:dyDescent="0.25">
      <c r="A66" s="39">
        <f>$B$13</f>
        <v>115</v>
      </c>
      <c r="B66" s="5">
        <f>$B$14</f>
        <v>32.5</v>
      </c>
      <c r="C66" s="5">
        <f>$B$15</f>
        <v>75</v>
      </c>
      <c r="D66" s="4">
        <f>$D$17</f>
        <v>116</v>
      </c>
      <c r="E66" s="54">
        <f t="shared" si="13"/>
        <v>950.7883333333333</v>
      </c>
      <c r="F66" s="13"/>
      <c r="G66" s="75">
        <f>$B$16</f>
        <v>435</v>
      </c>
      <c r="H66" s="90">
        <f t="shared" si="14"/>
        <v>52.616666666666667</v>
      </c>
      <c r="I66" s="10">
        <f t="shared" si="15"/>
        <v>1226.3981014583333</v>
      </c>
      <c r="J66" s="10">
        <f t="shared" si="16"/>
        <v>1514.6016553010413</v>
      </c>
      <c r="K66" s="79">
        <f>((E66+E50)/2)*($B$1/30000)*(G66/100)+(H66*J66)-$K$62</f>
        <v>125.74808070175641</v>
      </c>
      <c r="L66" s="13"/>
    </row>
    <row r="67" spans="1:12" ht="15.75" thickBot="1" x14ac:dyDescent="0.3">
      <c r="A67" s="41">
        <f>$B$13</f>
        <v>115</v>
      </c>
      <c r="B67" s="42">
        <f>$B$14</f>
        <v>32.5</v>
      </c>
      <c r="C67" s="42">
        <f>$B$15</f>
        <v>75</v>
      </c>
      <c r="D67" s="42">
        <f>$B$17</f>
        <v>115</v>
      </c>
      <c r="E67" s="42">
        <f t="shared" si="13"/>
        <v>949.46041666666667</v>
      </c>
      <c r="F67" s="20"/>
      <c r="G67" s="76">
        <f>$D$16</f>
        <v>445</v>
      </c>
      <c r="H67" s="50">
        <f t="shared" si="14"/>
        <v>52.616666666666667</v>
      </c>
      <c r="I67" s="50">
        <f t="shared" si="15"/>
        <v>1224.6852549479167</v>
      </c>
      <c r="J67" s="50">
        <f t="shared" si="16"/>
        <v>1512.4862898606771</v>
      </c>
      <c r="K67" s="80">
        <f>((E67+E51)/2)*($B$1/30000)*(G67/100)+(H67*J67)-$K$62</f>
        <v>237.42277586806449</v>
      </c>
    </row>
    <row r="68" spans="1:12" x14ac:dyDescent="0.25">
      <c r="A68" s="18"/>
      <c r="B68" s="18"/>
      <c r="C68" s="18"/>
      <c r="D68" s="18"/>
      <c r="E68" s="18"/>
      <c r="F68" s="18"/>
    </row>
    <row r="69" spans="1:12" x14ac:dyDescent="0.25">
      <c r="A69" s="18"/>
      <c r="B69" s="18"/>
      <c r="C69" s="18"/>
      <c r="D69" s="18"/>
      <c r="E69" s="18"/>
      <c r="F69" s="18"/>
    </row>
    <row r="70" spans="1:12" x14ac:dyDescent="0.25">
      <c r="A70" s="18"/>
      <c r="B70" s="18"/>
      <c r="C70" s="18"/>
      <c r="D70" s="18"/>
      <c r="E70" s="18"/>
      <c r="F70" s="18"/>
    </row>
    <row r="71" spans="1:12" x14ac:dyDescent="0.25">
      <c r="A71" s="18"/>
      <c r="B71" s="18"/>
      <c r="C71" s="18"/>
      <c r="D71" s="18"/>
      <c r="E71" s="18"/>
      <c r="F71" s="18"/>
    </row>
    <row r="72" spans="1:12" x14ac:dyDescent="0.25">
      <c r="A72" s="35"/>
      <c r="B72" s="18"/>
      <c r="C72" s="18"/>
      <c r="D72" s="18"/>
      <c r="E72" s="18"/>
      <c r="F72" s="18"/>
    </row>
    <row r="73" spans="1:12" x14ac:dyDescent="0.25">
      <c r="A73" s="18"/>
      <c r="B73" s="18"/>
      <c r="C73" s="18"/>
      <c r="D73" s="18"/>
      <c r="E73" s="18"/>
      <c r="F73" s="18"/>
    </row>
    <row r="74" spans="1:12" x14ac:dyDescent="0.25">
      <c r="A74" s="18"/>
      <c r="B74" s="18"/>
      <c r="C74" s="18"/>
      <c r="D74" s="18"/>
      <c r="E74" s="18"/>
      <c r="F74" s="18"/>
    </row>
    <row r="75" spans="1:12" x14ac:dyDescent="0.25">
      <c r="A75" s="18"/>
      <c r="B75" s="18"/>
      <c r="C75" s="18"/>
      <c r="D75" s="18"/>
      <c r="E75" s="18"/>
      <c r="F75" s="18"/>
      <c r="G75" s="34"/>
      <c r="H75" s="34"/>
      <c r="I75" s="34"/>
      <c r="J75" s="34"/>
      <c r="K75" s="13"/>
      <c r="L75" s="13"/>
    </row>
    <row r="76" spans="1:12" x14ac:dyDescent="0.25">
      <c r="A76" s="18"/>
      <c r="B76" s="18"/>
      <c r="C76" s="18"/>
      <c r="D76" s="18"/>
      <c r="E76" s="18"/>
      <c r="F76" s="18"/>
      <c r="G76" s="34"/>
      <c r="H76" s="34"/>
      <c r="I76" s="34"/>
      <c r="J76" s="34"/>
      <c r="K76" s="13"/>
      <c r="L76" s="13"/>
    </row>
    <row r="77" spans="1:12" x14ac:dyDescent="0.25">
      <c r="A77" s="18"/>
      <c r="B77" s="18"/>
      <c r="C77" s="18"/>
      <c r="D77" s="18"/>
      <c r="E77" s="18"/>
      <c r="F77" s="18"/>
      <c r="G77" s="34"/>
      <c r="H77" s="34"/>
      <c r="I77" s="34"/>
      <c r="J77" s="34"/>
      <c r="K77" s="13"/>
      <c r="L77" s="13"/>
    </row>
    <row r="78" spans="1:12" x14ac:dyDescent="0.25">
      <c r="A78" s="18"/>
      <c r="B78" s="18"/>
      <c r="C78" s="18"/>
      <c r="D78" s="18"/>
      <c r="E78" s="18"/>
      <c r="F78" s="18"/>
      <c r="G78" s="34"/>
      <c r="H78" s="34"/>
      <c r="I78" s="34"/>
      <c r="J78" s="34"/>
    </row>
    <row r="79" spans="1:12" x14ac:dyDescent="0.25">
      <c r="A79" s="35"/>
      <c r="B79" s="18"/>
      <c r="C79" s="18"/>
      <c r="D79" s="18"/>
      <c r="E79" s="18"/>
      <c r="F79" s="18"/>
      <c r="G79" s="18"/>
      <c r="H79" s="18"/>
      <c r="I79" s="36"/>
      <c r="J79" s="34"/>
    </row>
    <row r="80" spans="1:12" x14ac:dyDescent="0.25">
      <c r="A80" s="18"/>
      <c r="B80" s="18"/>
      <c r="C80" s="18"/>
      <c r="D80" s="18"/>
      <c r="E80" s="18"/>
      <c r="F80" s="18"/>
      <c r="G80" s="34"/>
      <c r="H80" s="34"/>
      <c r="I80" s="34"/>
      <c r="J80" s="34"/>
    </row>
    <row r="81" spans="1:10" x14ac:dyDescent="0.25">
      <c r="A81" s="18"/>
      <c r="B81" s="18"/>
      <c r="C81" s="18"/>
      <c r="D81" s="18"/>
      <c r="E81" s="18"/>
      <c r="F81" s="18"/>
      <c r="G81" s="34"/>
      <c r="H81" s="34"/>
      <c r="I81" s="34"/>
      <c r="J81" s="34"/>
    </row>
    <row r="82" spans="1:10" x14ac:dyDescent="0.25">
      <c r="A82" s="18"/>
      <c r="B82" s="18"/>
      <c r="C82" s="18"/>
      <c r="D82" s="18"/>
      <c r="E82" s="18"/>
      <c r="F82" s="18"/>
      <c r="G82" s="34"/>
      <c r="H82" s="34"/>
      <c r="I82" s="34"/>
      <c r="J82" s="34"/>
    </row>
    <row r="83" spans="1:10" x14ac:dyDescent="0.25">
      <c r="A83" s="18"/>
      <c r="B83" s="18"/>
      <c r="C83" s="18"/>
      <c r="D83" s="18"/>
      <c r="E83" s="18"/>
      <c r="F83" s="18"/>
      <c r="G83" s="34"/>
      <c r="H83" s="34"/>
      <c r="I83" s="34"/>
      <c r="J83" s="34"/>
    </row>
    <row r="84" spans="1:10" x14ac:dyDescent="0.25">
      <c r="A84" s="18"/>
      <c r="B84" s="18"/>
      <c r="C84" s="18"/>
      <c r="D84" s="18"/>
      <c r="E84" s="18"/>
      <c r="F84" s="18"/>
      <c r="G84" s="34"/>
      <c r="H84" s="34"/>
      <c r="I84" s="34"/>
      <c r="J84" s="34"/>
    </row>
    <row r="85" spans="1:10" x14ac:dyDescent="0.25">
      <c r="A85" s="18"/>
      <c r="B85" s="18"/>
      <c r="C85" s="18"/>
      <c r="D85" s="18"/>
      <c r="E85" s="18"/>
      <c r="F85" s="18"/>
      <c r="G85" s="34"/>
      <c r="H85" s="34"/>
      <c r="I85" s="34"/>
      <c r="J85" s="34"/>
    </row>
    <row r="86" spans="1:10" x14ac:dyDescent="0.25">
      <c r="A86" s="35"/>
      <c r="B86" s="18"/>
      <c r="C86" s="18"/>
      <c r="D86" s="18"/>
      <c r="E86" s="18"/>
      <c r="F86" s="18"/>
      <c r="G86" s="18"/>
      <c r="H86" s="18"/>
      <c r="I86" s="36"/>
      <c r="J86" s="34"/>
    </row>
    <row r="87" spans="1:10" x14ac:dyDescent="0.25">
      <c r="A87" s="18"/>
      <c r="B87" s="18"/>
      <c r="C87" s="18"/>
      <c r="D87" s="18"/>
      <c r="E87" s="18"/>
      <c r="F87" s="18"/>
      <c r="G87" s="34"/>
      <c r="H87" s="34"/>
      <c r="I87" s="34"/>
      <c r="J87" s="34"/>
    </row>
    <row r="88" spans="1:10" x14ac:dyDescent="0.25">
      <c r="A88" s="18"/>
      <c r="B88" s="18"/>
      <c r="C88" s="18"/>
      <c r="D88" s="18"/>
      <c r="E88" s="18"/>
      <c r="F88" s="18"/>
      <c r="G88" s="34"/>
      <c r="H88" s="34"/>
      <c r="I88" s="34"/>
      <c r="J88" s="34"/>
    </row>
    <row r="89" spans="1:10" x14ac:dyDescent="0.25">
      <c r="A89" s="18"/>
      <c r="B89" s="18"/>
      <c r="C89" s="18"/>
      <c r="D89" s="18"/>
      <c r="E89" s="18"/>
      <c r="F89" s="18"/>
      <c r="G89" s="34"/>
      <c r="H89" s="34"/>
      <c r="I89" s="34"/>
      <c r="J89" s="34"/>
    </row>
    <row r="90" spans="1:10" x14ac:dyDescent="0.25">
      <c r="A90" s="18"/>
      <c r="B90" s="18"/>
      <c r="C90" s="18"/>
      <c r="D90" s="18"/>
      <c r="E90" s="18"/>
      <c r="F90" s="18"/>
      <c r="G90" s="34"/>
      <c r="H90" s="34"/>
      <c r="I90" s="34"/>
      <c r="J90" s="34"/>
    </row>
    <row r="91" spans="1:10" x14ac:dyDescent="0.25">
      <c r="A91" s="18"/>
      <c r="B91" s="18"/>
      <c r="C91" s="18"/>
      <c r="D91" s="18"/>
      <c r="E91" s="18"/>
      <c r="F91" s="18"/>
      <c r="G91" s="34"/>
      <c r="H91" s="34"/>
      <c r="I91" s="34"/>
      <c r="J91" s="34"/>
    </row>
    <row r="92" spans="1:10" x14ac:dyDescent="0.25">
      <c r="A92" s="18"/>
      <c r="B92" s="18"/>
      <c r="C92" s="18"/>
      <c r="D92" s="18"/>
      <c r="E92" s="18"/>
      <c r="F92" s="18"/>
      <c r="G92" s="34"/>
      <c r="H92" s="34"/>
      <c r="I92" s="34"/>
      <c r="J92" s="34"/>
    </row>
    <row r="93" spans="1:10" x14ac:dyDescent="0.25">
      <c r="A93" s="35"/>
      <c r="B93" s="18"/>
      <c r="C93" s="18"/>
      <c r="D93" s="18"/>
      <c r="E93" s="18"/>
      <c r="F93" s="18"/>
      <c r="G93" s="18"/>
      <c r="H93" s="18"/>
      <c r="I93" s="36"/>
      <c r="J93" s="34"/>
    </row>
    <row r="94" spans="1:10" x14ac:dyDescent="0.25">
      <c r="A94" s="18"/>
      <c r="B94" s="18"/>
      <c r="C94" s="18"/>
      <c r="D94" s="18"/>
      <c r="E94" s="18"/>
      <c r="F94" s="18"/>
      <c r="G94" s="34"/>
      <c r="H94" s="34"/>
      <c r="I94" s="34"/>
      <c r="J94" s="34"/>
    </row>
    <row r="95" spans="1:10" x14ac:dyDescent="0.25">
      <c r="A95" s="18"/>
      <c r="B95" s="18"/>
      <c r="C95" s="18"/>
      <c r="D95" s="18"/>
      <c r="E95" s="18"/>
      <c r="F95" s="18"/>
      <c r="G95" s="34"/>
      <c r="H95" s="34"/>
      <c r="I95" s="34"/>
      <c r="J95" s="34"/>
    </row>
    <row r="96" spans="1:10" x14ac:dyDescent="0.25">
      <c r="A96" s="18"/>
      <c r="B96" s="18"/>
      <c r="C96" s="18"/>
      <c r="D96" s="18"/>
      <c r="E96" s="18"/>
      <c r="F96" s="18"/>
      <c r="G96" s="34"/>
      <c r="H96" s="34"/>
      <c r="I96" s="34"/>
      <c r="J96" s="34"/>
    </row>
    <row r="97" spans="1:10" x14ac:dyDescent="0.25">
      <c r="A97" s="18"/>
      <c r="B97" s="18"/>
      <c r="C97" s="18"/>
      <c r="D97" s="18"/>
      <c r="E97" s="18"/>
      <c r="F97" s="18"/>
      <c r="G97" s="34"/>
      <c r="H97" s="34"/>
      <c r="I97" s="34"/>
      <c r="J97" s="34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36"/>
      <c r="J98" s="34"/>
    </row>
  </sheetData>
  <conditionalFormatting sqref="G20:G24">
    <cfRule type="colorScale" priority="20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H20:H24">
    <cfRule type="colorScale" priority="21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I20:I24">
    <cfRule type="colorScale" priority="1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E13:E17">
    <cfRule type="colorScale" priority="18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I28:I32">
    <cfRule type="colorScale" priority="12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T20:T24">
    <cfRule type="colorScale" priority="10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H28:H32">
    <cfRule type="colorScale" priority="6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8:G32">
    <cfRule type="colorScale" priority="4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F13:F17">
    <cfRule type="colorScale" priority="2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AFE21D8D-2321-4A31-890F-B04397DC8DDF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2"/>
              <x14:cfIcon iconSet="NoIcons" iconId="0"/>
              <x14:cfIcon iconSet="3TrafficLights1" iconId="0"/>
            </x14:iconSet>
          </x14:cfRule>
          <xm:sqref>I28:I32</xm:sqref>
        </x14:conditionalFormatting>
        <x14:conditionalFormatting xmlns:xm="http://schemas.microsoft.com/office/excel/2006/main">
          <x14:cfRule type="iconSet" priority="17" id="{34C90D14-2D86-4115-AD93-9FF098EC0310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0"/>
              <x14:cfIcon iconSet="NoIcons" iconId="0"/>
              <x14:cfIcon iconSet="3TrafficLights1" iconId="2"/>
            </x14:iconSet>
          </x14:cfRule>
          <xm:sqref>E13:E17</xm:sqref>
        </x14:conditionalFormatting>
        <x14:conditionalFormatting xmlns:xm="http://schemas.microsoft.com/office/excel/2006/main">
          <x14:cfRule type="iconSet" priority="25" id="{142074FF-0D25-4880-AB00-6EE994CA4D80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0"/>
              <x14:cfIcon iconSet="NoIcons" iconId="0"/>
              <x14:cfIcon iconSet="3TrafficLights1" iconId="2"/>
            </x14:iconSet>
          </x14:cfRule>
          <xm:sqref>G20:G24</xm:sqref>
        </x14:conditionalFormatting>
        <x14:conditionalFormatting xmlns:xm="http://schemas.microsoft.com/office/excel/2006/main">
          <x14:cfRule type="iconSet" priority="23" id="{0CFC2B6C-23C4-49B8-ADE9-22CCB1B51303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2"/>
              <x14:cfIcon iconSet="NoIcons" iconId="0"/>
              <x14:cfIcon iconSet="3TrafficLights1" iconId="0"/>
            </x14:iconSet>
          </x14:cfRule>
          <xm:sqref>H20:H24</xm:sqref>
        </x14:conditionalFormatting>
        <x14:conditionalFormatting xmlns:xm="http://schemas.microsoft.com/office/excel/2006/main">
          <x14:cfRule type="iconSet" priority="22" id="{FCA4F9AE-ECBA-4CA7-B39A-166C1B4B7B82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2"/>
              <x14:cfIcon iconSet="NoIcons" iconId="0"/>
              <x14:cfIcon iconSet="3TrafficLights1" iconId="0"/>
            </x14:iconSet>
          </x14:cfRule>
          <xm:sqref>I20:I24</xm:sqref>
        </x14:conditionalFormatting>
        <x14:conditionalFormatting xmlns:xm="http://schemas.microsoft.com/office/excel/2006/main">
          <x14:cfRule type="iconSet" priority="9" id="{A2319AB4-64A1-431A-A3E5-45F4AAB95D2C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0"/>
              <x14:cfIcon iconSet="NoIcons" iconId="0"/>
              <x14:cfIcon iconSet="3TrafficLights1" iconId="2"/>
            </x14:iconSet>
          </x14:cfRule>
          <xm:sqref>T20:T24</xm:sqref>
        </x14:conditionalFormatting>
        <x14:conditionalFormatting xmlns:xm="http://schemas.microsoft.com/office/excel/2006/main">
          <x14:cfRule type="iconSet" priority="5" id="{38B4E264-8BF1-4209-9529-EDD260D12C92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2"/>
              <x14:cfIcon iconSet="NoIcons" iconId="0"/>
              <x14:cfIcon iconSet="3TrafficLights1" iconId="0"/>
            </x14:iconSet>
          </x14:cfRule>
          <xm:sqref>H28:H32</xm:sqref>
        </x14:conditionalFormatting>
        <x14:conditionalFormatting xmlns:xm="http://schemas.microsoft.com/office/excel/2006/main">
          <x14:cfRule type="iconSet" priority="3" id="{356906E9-8321-450C-A788-B6A6F6740F0F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0"/>
              <x14:cfIcon iconSet="NoIcons" iconId="0"/>
              <x14:cfIcon iconSet="3TrafficLights1" iconId="2"/>
            </x14:iconSet>
          </x14:cfRule>
          <xm:sqref>G28:G32</xm:sqref>
        </x14:conditionalFormatting>
        <x14:conditionalFormatting xmlns:xm="http://schemas.microsoft.com/office/excel/2006/main">
          <x14:cfRule type="iconSet" priority="1" id="{CE7A71D5-2E0F-4682-BC7A-EC4A01974E9F}">
            <x14:iconSet custom="1">
              <x14:cfvo type="percent">
                <xm:f>0</xm:f>
              </x14:cfvo>
              <x14:cfvo type="percent" gte="0">
                <xm:f>0</xm:f>
              </x14:cfvo>
              <x14:cfvo type="percent">
                <xm:f>99.9</xm:f>
              </x14:cfvo>
              <x14:cfIcon iconSet="3TrafficLights1" iconId="0"/>
              <x14:cfIcon iconSet="NoIcons" iconId="0"/>
              <x14:cfIcon iconSet="3TrafficLights1" iconId="2"/>
            </x14:iconSet>
          </x14:cfRule>
          <xm:sqref>F13:F17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zoomScale="70" zoomScaleNormal="70" workbookViewId="0">
      <selection activeCell="E15" sqref="E15"/>
    </sheetView>
  </sheetViews>
  <sheetFormatPr defaultRowHeight="15" x14ac:dyDescent="0.25"/>
  <cols>
    <col min="1" max="2" width="12.85546875" style="25" bestFit="1" customWidth="1"/>
    <col min="3" max="3" width="12.85546875" style="3" bestFit="1" customWidth="1"/>
    <col min="4" max="16384" width="9.140625" style="3"/>
  </cols>
  <sheetData>
    <row r="1" spans="1:5" ht="64.5" x14ac:dyDescent="0.35">
      <c r="A1" s="32" t="s">
        <v>24</v>
      </c>
      <c r="B1" s="26"/>
      <c r="C1" s="26"/>
      <c r="D1" s="22"/>
      <c r="E1" s="22"/>
    </row>
    <row r="2" spans="1:5" x14ac:dyDescent="0.25">
      <c r="A2" s="23" t="s">
        <v>16</v>
      </c>
      <c r="B2" s="23" t="s">
        <v>17</v>
      </c>
      <c r="C2" s="23" t="s">
        <v>18</v>
      </c>
    </row>
    <row r="3" spans="1:5" x14ac:dyDescent="0.25">
      <c r="A3" s="24">
        <v>1</v>
      </c>
      <c r="B3" s="24">
        <f>5 + (A3-1) * 1 + MAX(A3-25,0) + MAX(A3-50,0) + MAX(A3-75,0)+ MAX(A3-100,0)+MAX(A3-125,0)+MAX(A3-150,0)</f>
        <v>5</v>
      </c>
      <c r="C3" s="24" t="str">
        <f>"+"&amp;(B3-5)&amp;" Damage"</f>
        <v>+0 Damage</v>
      </c>
    </row>
    <row r="4" spans="1:5" x14ac:dyDescent="0.25">
      <c r="A4" s="24">
        <v>2</v>
      </c>
      <c r="B4" s="24">
        <f t="shared" ref="B4:B67" si="0">5 + (A4-1) * 1 + MAX(A4-25,0) + MAX(A4-50,0) + MAX(A4-75,0)+ MAX(A4-100,0)+MAX(A4-125,0)+MAX(A4-150,0)</f>
        <v>6</v>
      </c>
      <c r="C4" s="24" t="str">
        <f t="shared" ref="C4:C67" si="1">"+"&amp;(B4-5)&amp;" Damage"</f>
        <v>+1 Damage</v>
      </c>
    </row>
    <row r="5" spans="1:5" x14ac:dyDescent="0.25">
      <c r="A5" s="24">
        <v>3</v>
      </c>
      <c r="B5" s="24">
        <f t="shared" si="0"/>
        <v>7</v>
      </c>
      <c r="C5" s="24" t="str">
        <f t="shared" si="1"/>
        <v>+2 Damage</v>
      </c>
    </row>
    <row r="6" spans="1:5" x14ac:dyDescent="0.25">
      <c r="A6" s="24">
        <v>4</v>
      </c>
      <c r="B6" s="24">
        <f t="shared" si="0"/>
        <v>8</v>
      </c>
      <c r="C6" s="24" t="str">
        <f t="shared" si="1"/>
        <v>+3 Damage</v>
      </c>
    </row>
    <row r="7" spans="1:5" x14ac:dyDescent="0.25">
      <c r="A7" s="24">
        <v>5</v>
      </c>
      <c r="B7" s="24">
        <f t="shared" si="0"/>
        <v>9</v>
      </c>
      <c r="C7" s="24" t="str">
        <f t="shared" si="1"/>
        <v>+4 Damage</v>
      </c>
    </row>
    <row r="8" spans="1:5" x14ac:dyDescent="0.25">
      <c r="A8" s="24">
        <v>6</v>
      </c>
      <c r="B8" s="24">
        <f t="shared" si="0"/>
        <v>10</v>
      </c>
      <c r="C8" s="24" t="str">
        <f t="shared" si="1"/>
        <v>+5 Damage</v>
      </c>
    </row>
    <row r="9" spans="1:5" x14ac:dyDescent="0.25">
      <c r="A9" s="24">
        <v>7</v>
      </c>
      <c r="B9" s="24">
        <f t="shared" si="0"/>
        <v>11</v>
      </c>
      <c r="C9" s="24" t="str">
        <f t="shared" si="1"/>
        <v>+6 Damage</v>
      </c>
    </row>
    <row r="10" spans="1:5" x14ac:dyDescent="0.25">
      <c r="A10" s="24">
        <v>8</v>
      </c>
      <c r="B10" s="24">
        <f t="shared" si="0"/>
        <v>12</v>
      </c>
      <c r="C10" s="24" t="str">
        <f t="shared" si="1"/>
        <v>+7 Damage</v>
      </c>
    </row>
    <row r="11" spans="1:5" x14ac:dyDescent="0.25">
      <c r="A11" s="24">
        <v>9</v>
      </c>
      <c r="B11" s="24">
        <f t="shared" si="0"/>
        <v>13</v>
      </c>
      <c r="C11" s="24" t="str">
        <f t="shared" si="1"/>
        <v>+8 Damage</v>
      </c>
    </row>
    <row r="12" spans="1:5" x14ac:dyDescent="0.25">
      <c r="A12" s="24">
        <v>10</v>
      </c>
      <c r="B12" s="24">
        <f t="shared" si="0"/>
        <v>14</v>
      </c>
      <c r="C12" s="24" t="str">
        <f t="shared" si="1"/>
        <v>+9 Damage</v>
      </c>
    </row>
    <row r="13" spans="1:5" x14ac:dyDescent="0.25">
      <c r="A13" s="24">
        <v>11</v>
      </c>
      <c r="B13" s="24">
        <f t="shared" si="0"/>
        <v>15</v>
      </c>
      <c r="C13" s="24" t="str">
        <f t="shared" si="1"/>
        <v>+10 Damage</v>
      </c>
    </row>
    <row r="14" spans="1:5" x14ac:dyDescent="0.25">
      <c r="A14" s="24">
        <v>12</v>
      </c>
      <c r="B14" s="24">
        <f t="shared" si="0"/>
        <v>16</v>
      </c>
      <c r="C14" s="24" t="str">
        <f t="shared" si="1"/>
        <v>+11 Damage</v>
      </c>
    </row>
    <row r="15" spans="1:5" x14ac:dyDescent="0.25">
      <c r="A15" s="24">
        <v>13</v>
      </c>
      <c r="B15" s="24">
        <f t="shared" si="0"/>
        <v>17</v>
      </c>
      <c r="C15" s="24" t="str">
        <f t="shared" si="1"/>
        <v>+12 Damage</v>
      </c>
    </row>
    <row r="16" spans="1:5" x14ac:dyDescent="0.25">
      <c r="A16" s="24">
        <v>14</v>
      </c>
      <c r="B16" s="24">
        <f t="shared" si="0"/>
        <v>18</v>
      </c>
      <c r="C16" s="24" t="str">
        <f t="shared" si="1"/>
        <v>+13 Damage</v>
      </c>
    </row>
    <row r="17" spans="1:3" x14ac:dyDescent="0.25">
      <c r="A17" s="24">
        <v>15</v>
      </c>
      <c r="B17" s="24">
        <f t="shared" si="0"/>
        <v>19</v>
      </c>
      <c r="C17" s="24" t="str">
        <f t="shared" si="1"/>
        <v>+14 Damage</v>
      </c>
    </row>
    <row r="18" spans="1:3" x14ac:dyDescent="0.25">
      <c r="A18" s="24">
        <v>16</v>
      </c>
      <c r="B18" s="24">
        <f t="shared" si="0"/>
        <v>20</v>
      </c>
      <c r="C18" s="24" t="str">
        <f t="shared" si="1"/>
        <v>+15 Damage</v>
      </c>
    </row>
    <row r="19" spans="1:3" x14ac:dyDescent="0.25">
      <c r="A19" s="24">
        <v>17</v>
      </c>
      <c r="B19" s="24">
        <f t="shared" si="0"/>
        <v>21</v>
      </c>
      <c r="C19" s="24" t="str">
        <f t="shared" si="1"/>
        <v>+16 Damage</v>
      </c>
    </row>
    <row r="20" spans="1:3" x14ac:dyDescent="0.25">
      <c r="A20" s="24">
        <v>18</v>
      </c>
      <c r="B20" s="24">
        <f t="shared" si="0"/>
        <v>22</v>
      </c>
      <c r="C20" s="24" t="str">
        <f t="shared" si="1"/>
        <v>+17 Damage</v>
      </c>
    </row>
    <row r="21" spans="1:3" x14ac:dyDescent="0.25">
      <c r="A21" s="24">
        <v>19</v>
      </c>
      <c r="B21" s="24">
        <f t="shared" si="0"/>
        <v>23</v>
      </c>
      <c r="C21" s="24" t="str">
        <f t="shared" si="1"/>
        <v>+18 Damage</v>
      </c>
    </row>
    <row r="22" spans="1:3" x14ac:dyDescent="0.25">
      <c r="A22" s="24">
        <v>20</v>
      </c>
      <c r="B22" s="24">
        <f t="shared" si="0"/>
        <v>24</v>
      </c>
      <c r="C22" s="24" t="str">
        <f t="shared" si="1"/>
        <v>+19 Damage</v>
      </c>
    </row>
    <row r="23" spans="1:3" x14ac:dyDescent="0.25">
      <c r="A23" s="24">
        <v>21</v>
      </c>
      <c r="B23" s="24">
        <f t="shared" si="0"/>
        <v>25</v>
      </c>
      <c r="C23" s="24" t="str">
        <f t="shared" si="1"/>
        <v>+20 Damage</v>
      </c>
    </row>
    <row r="24" spans="1:3" x14ac:dyDescent="0.25">
      <c r="A24" s="24">
        <v>22</v>
      </c>
      <c r="B24" s="24">
        <f t="shared" si="0"/>
        <v>26</v>
      </c>
      <c r="C24" s="24" t="str">
        <f t="shared" si="1"/>
        <v>+21 Damage</v>
      </c>
    </row>
    <row r="25" spans="1:3" x14ac:dyDescent="0.25">
      <c r="A25" s="24">
        <v>23</v>
      </c>
      <c r="B25" s="24">
        <f t="shared" si="0"/>
        <v>27</v>
      </c>
      <c r="C25" s="24" t="str">
        <f t="shared" si="1"/>
        <v>+22 Damage</v>
      </c>
    </row>
    <row r="26" spans="1:3" x14ac:dyDescent="0.25">
      <c r="A26" s="24">
        <v>24</v>
      </c>
      <c r="B26" s="24">
        <f t="shared" si="0"/>
        <v>28</v>
      </c>
      <c r="C26" s="24" t="str">
        <f t="shared" si="1"/>
        <v>+23 Damage</v>
      </c>
    </row>
    <row r="27" spans="1:3" x14ac:dyDescent="0.25">
      <c r="A27" s="24">
        <v>25</v>
      </c>
      <c r="B27" s="24">
        <f t="shared" si="0"/>
        <v>29</v>
      </c>
      <c r="C27" s="24" t="str">
        <f t="shared" si="1"/>
        <v>+24 Damage</v>
      </c>
    </row>
    <row r="28" spans="1:3" x14ac:dyDescent="0.25">
      <c r="A28" s="24">
        <v>26</v>
      </c>
      <c r="B28" s="24">
        <f t="shared" si="0"/>
        <v>31</v>
      </c>
      <c r="C28" s="24" t="str">
        <f t="shared" si="1"/>
        <v>+26 Damage</v>
      </c>
    </row>
    <row r="29" spans="1:3" x14ac:dyDescent="0.25">
      <c r="A29" s="24">
        <v>27</v>
      </c>
      <c r="B29" s="24">
        <f t="shared" si="0"/>
        <v>33</v>
      </c>
      <c r="C29" s="24" t="str">
        <f t="shared" si="1"/>
        <v>+28 Damage</v>
      </c>
    </row>
    <row r="30" spans="1:3" x14ac:dyDescent="0.25">
      <c r="A30" s="24">
        <v>28</v>
      </c>
      <c r="B30" s="24">
        <f t="shared" si="0"/>
        <v>35</v>
      </c>
      <c r="C30" s="24" t="str">
        <f t="shared" si="1"/>
        <v>+30 Damage</v>
      </c>
    </row>
    <row r="31" spans="1:3" x14ac:dyDescent="0.25">
      <c r="A31" s="24">
        <v>29</v>
      </c>
      <c r="B31" s="24">
        <f t="shared" si="0"/>
        <v>37</v>
      </c>
      <c r="C31" s="24" t="str">
        <f t="shared" si="1"/>
        <v>+32 Damage</v>
      </c>
    </row>
    <row r="32" spans="1:3" x14ac:dyDescent="0.25">
      <c r="A32" s="24">
        <v>30</v>
      </c>
      <c r="B32" s="24">
        <f t="shared" si="0"/>
        <v>39</v>
      </c>
      <c r="C32" s="24" t="str">
        <f t="shared" si="1"/>
        <v>+34 Damage</v>
      </c>
    </row>
    <row r="33" spans="1:3" x14ac:dyDescent="0.25">
      <c r="A33" s="24">
        <v>31</v>
      </c>
      <c r="B33" s="24">
        <f t="shared" si="0"/>
        <v>41</v>
      </c>
      <c r="C33" s="24" t="str">
        <f t="shared" si="1"/>
        <v>+36 Damage</v>
      </c>
    </row>
    <row r="34" spans="1:3" x14ac:dyDescent="0.25">
      <c r="A34" s="24">
        <v>32</v>
      </c>
      <c r="B34" s="24">
        <f t="shared" si="0"/>
        <v>43</v>
      </c>
      <c r="C34" s="24" t="str">
        <f t="shared" si="1"/>
        <v>+38 Damage</v>
      </c>
    </row>
    <row r="35" spans="1:3" x14ac:dyDescent="0.25">
      <c r="A35" s="24">
        <v>33</v>
      </c>
      <c r="B35" s="24">
        <f t="shared" si="0"/>
        <v>45</v>
      </c>
      <c r="C35" s="24" t="str">
        <f t="shared" si="1"/>
        <v>+40 Damage</v>
      </c>
    </row>
    <row r="36" spans="1:3" x14ac:dyDescent="0.25">
      <c r="A36" s="24">
        <v>34</v>
      </c>
      <c r="B36" s="24">
        <f t="shared" si="0"/>
        <v>47</v>
      </c>
      <c r="C36" s="24" t="str">
        <f t="shared" si="1"/>
        <v>+42 Damage</v>
      </c>
    </row>
    <row r="37" spans="1:3" x14ac:dyDescent="0.25">
      <c r="A37" s="24">
        <v>35</v>
      </c>
      <c r="B37" s="24">
        <f t="shared" si="0"/>
        <v>49</v>
      </c>
      <c r="C37" s="24" t="str">
        <f t="shared" si="1"/>
        <v>+44 Damage</v>
      </c>
    </row>
    <row r="38" spans="1:3" x14ac:dyDescent="0.25">
      <c r="A38" s="24">
        <v>36</v>
      </c>
      <c r="B38" s="24">
        <f t="shared" si="0"/>
        <v>51</v>
      </c>
      <c r="C38" s="24" t="str">
        <f t="shared" si="1"/>
        <v>+46 Damage</v>
      </c>
    </row>
    <row r="39" spans="1:3" x14ac:dyDescent="0.25">
      <c r="A39" s="24">
        <v>37</v>
      </c>
      <c r="B39" s="24">
        <f t="shared" si="0"/>
        <v>53</v>
      </c>
      <c r="C39" s="24" t="str">
        <f t="shared" si="1"/>
        <v>+48 Damage</v>
      </c>
    </row>
    <row r="40" spans="1:3" x14ac:dyDescent="0.25">
      <c r="A40" s="24">
        <v>38</v>
      </c>
      <c r="B40" s="24">
        <f t="shared" si="0"/>
        <v>55</v>
      </c>
      <c r="C40" s="24" t="str">
        <f t="shared" si="1"/>
        <v>+50 Damage</v>
      </c>
    </row>
    <row r="41" spans="1:3" x14ac:dyDescent="0.25">
      <c r="A41" s="24">
        <v>39</v>
      </c>
      <c r="B41" s="24">
        <f t="shared" si="0"/>
        <v>57</v>
      </c>
      <c r="C41" s="24" t="str">
        <f t="shared" si="1"/>
        <v>+52 Damage</v>
      </c>
    </row>
    <row r="42" spans="1:3" x14ac:dyDescent="0.25">
      <c r="A42" s="24">
        <v>40</v>
      </c>
      <c r="B42" s="24">
        <f t="shared" si="0"/>
        <v>59</v>
      </c>
      <c r="C42" s="24" t="str">
        <f t="shared" si="1"/>
        <v>+54 Damage</v>
      </c>
    </row>
    <row r="43" spans="1:3" x14ac:dyDescent="0.25">
      <c r="A43" s="24">
        <v>41</v>
      </c>
      <c r="B43" s="24">
        <f t="shared" si="0"/>
        <v>61</v>
      </c>
      <c r="C43" s="24" t="str">
        <f t="shared" si="1"/>
        <v>+56 Damage</v>
      </c>
    </row>
    <row r="44" spans="1:3" x14ac:dyDescent="0.25">
      <c r="A44" s="24">
        <v>42</v>
      </c>
      <c r="B44" s="24">
        <f t="shared" si="0"/>
        <v>63</v>
      </c>
      <c r="C44" s="24" t="str">
        <f t="shared" si="1"/>
        <v>+58 Damage</v>
      </c>
    </row>
    <row r="45" spans="1:3" x14ac:dyDescent="0.25">
      <c r="A45" s="24">
        <v>43</v>
      </c>
      <c r="B45" s="24">
        <f t="shared" si="0"/>
        <v>65</v>
      </c>
      <c r="C45" s="24" t="str">
        <f t="shared" si="1"/>
        <v>+60 Damage</v>
      </c>
    </row>
    <row r="46" spans="1:3" x14ac:dyDescent="0.25">
      <c r="A46" s="24">
        <v>44</v>
      </c>
      <c r="B46" s="24">
        <f t="shared" si="0"/>
        <v>67</v>
      </c>
      <c r="C46" s="24" t="str">
        <f t="shared" si="1"/>
        <v>+62 Damage</v>
      </c>
    </row>
    <row r="47" spans="1:3" x14ac:dyDescent="0.25">
      <c r="A47" s="24">
        <v>45</v>
      </c>
      <c r="B47" s="24">
        <f t="shared" si="0"/>
        <v>69</v>
      </c>
      <c r="C47" s="24" t="str">
        <f t="shared" si="1"/>
        <v>+64 Damage</v>
      </c>
    </row>
    <row r="48" spans="1:3" x14ac:dyDescent="0.25">
      <c r="A48" s="24">
        <v>46</v>
      </c>
      <c r="B48" s="24">
        <f t="shared" si="0"/>
        <v>71</v>
      </c>
      <c r="C48" s="24" t="str">
        <f t="shared" si="1"/>
        <v>+66 Damage</v>
      </c>
    </row>
    <row r="49" spans="1:3" x14ac:dyDescent="0.25">
      <c r="A49" s="24">
        <v>47</v>
      </c>
      <c r="B49" s="24">
        <f t="shared" si="0"/>
        <v>73</v>
      </c>
      <c r="C49" s="24" t="str">
        <f t="shared" si="1"/>
        <v>+68 Damage</v>
      </c>
    </row>
    <row r="50" spans="1:3" x14ac:dyDescent="0.25">
      <c r="A50" s="24">
        <v>48</v>
      </c>
      <c r="B50" s="24">
        <f t="shared" si="0"/>
        <v>75</v>
      </c>
      <c r="C50" s="24" t="str">
        <f t="shared" si="1"/>
        <v>+70 Damage</v>
      </c>
    </row>
    <row r="51" spans="1:3" x14ac:dyDescent="0.25">
      <c r="A51" s="24">
        <v>49</v>
      </c>
      <c r="B51" s="24">
        <f t="shared" si="0"/>
        <v>77</v>
      </c>
      <c r="C51" s="24" t="str">
        <f t="shared" si="1"/>
        <v>+72 Damage</v>
      </c>
    </row>
    <row r="52" spans="1:3" x14ac:dyDescent="0.25">
      <c r="A52" s="24">
        <v>50</v>
      </c>
      <c r="B52" s="24">
        <f t="shared" si="0"/>
        <v>79</v>
      </c>
      <c r="C52" s="24" t="str">
        <f t="shared" si="1"/>
        <v>+74 Damage</v>
      </c>
    </row>
    <row r="53" spans="1:3" x14ac:dyDescent="0.25">
      <c r="A53" s="24">
        <v>51</v>
      </c>
      <c r="B53" s="24">
        <f t="shared" si="0"/>
        <v>82</v>
      </c>
      <c r="C53" s="24" t="str">
        <f t="shared" si="1"/>
        <v>+77 Damage</v>
      </c>
    </row>
    <row r="54" spans="1:3" x14ac:dyDescent="0.25">
      <c r="A54" s="24">
        <v>52</v>
      </c>
      <c r="B54" s="24">
        <f t="shared" si="0"/>
        <v>85</v>
      </c>
      <c r="C54" s="24" t="str">
        <f t="shared" si="1"/>
        <v>+80 Damage</v>
      </c>
    </row>
    <row r="55" spans="1:3" x14ac:dyDescent="0.25">
      <c r="A55" s="24">
        <v>53</v>
      </c>
      <c r="B55" s="24">
        <f t="shared" si="0"/>
        <v>88</v>
      </c>
      <c r="C55" s="24" t="str">
        <f t="shared" si="1"/>
        <v>+83 Damage</v>
      </c>
    </row>
    <row r="56" spans="1:3" x14ac:dyDescent="0.25">
      <c r="A56" s="24">
        <v>54</v>
      </c>
      <c r="B56" s="24">
        <f t="shared" si="0"/>
        <v>91</v>
      </c>
      <c r="C56" s="24" t="str">
        <f t="shared" si="1"/>
        <v>+86 Damage</v>
      </c>
    </row>
    <row r="57" spans="1:3" x14ac:dyDescent="0.25">
      <c r="A57" s="24">
        <v>55</v>
      </c>
      <c r="B57" s="24">
        <f t="shared" si="0"/>
        <v>94</v>
      </c>
      <c r="C57" s="24" t="str">
        <f t="shared" si="1"/>
        <v>+89 Damage</v>
      </c>
    </row>
    <row r="58" spans="1:3" x14ac:dyDescent="0.25">
      <c r="A58" s="24">
        <v>56</v>
      </c>
      <c r="B58" s="24">
        <f t="shared" si="0"/>
        <v>97</v>
      </c>
      <c r="C58" s="24" t="str">
        <f t="shared" si="1"/>
        <v>+92 Damage</v>
      </c>
    </row>
    <row r="59" spans="1:3" x14ac:dyDescent="0.25">
      <c r="A59" s="24">
        <v>57</v>
      </c>
      <c r="B59" s="24">
        <f t="shared" si="0"/>
        <v>100</v>
      </c>
      <c r="C59" s="24" t="str">
        <f t="shared" si="1"/>
        <v>+95 Damage</v>
      </c>
    </row>
    <row r="60" spans="1:3" x14ac:dyDescent="0.25">
      <c r="A60" s="24">
        <v>58</v>
      </c>
      <c r="B60" s="24">
        <f t="shared" si="0"/>
        <v>103</v>
      </c>
      <c r="C60" s="24" t="str">
        <f t="shared" si="1"/>
        <v>+98 Damage</v>
      </c>
    </row>
    <row r="61" spans="1:3" x14ac:dyDescent="0.25">
      <c r="A61" s="24">
        <v>59</v>
      </c>
      <c r="B61" s="24">
        <f t="shared" si="0"/>
        <v>106</v>
      </c>
      <c r="C61" s="24" t="str">
        <f t="shared" si="1"/>
        <v>+101 Damage</v>
      </c>
    </row>
    <row r="62" spans="1:3" x14ac:dyDescent="0.25">
      <c r="A62" s="24">
        <v>60</v>
      </c>
      <c r="B62" s="24">
        <f t="shared" si="0"/>
        <v>109</v>
      </c>
      <c r="C62" s="24" t="str">
        <f t="shared" si="1"/>
        <v>+104 Damage</v>
      </c>
    </row>
    <row r="63" spans="1:3" x14ac:dyDescent="0.25">
      <c r="A63" s="24">
        <v>61</v>
      </c>
      <c r="B63" s="24">
        <f t="shared" si="0"/>
        <v>112</v>
      </c>
      <c r="C63" s="24" t="str">
        <f t="shared" si="1"/>
        <v>+107 Damage</v>
      </c>
    </row>
    <row r="64" spans="1:3" x14ac:dyDescent="0.25">
      <c r="A64" s="24">
        <v>62</v>
      </c>
      <c r="B64" s="24">
        <f t="shared" si="0"/>
        <v>115</v>
      </c>
      <c r="C64" s="24" t="str">
        <f t="shared" si="1"/>
        <v>+110 Damage</v>
      </c>
    </row>
    <row r="65" spans="1:3" x14ac:dyDescent="0.25">
      <c r="A65" s="24">
        <v>63</v>
      </c>
      <c r="B65" s="24">
        <f t="shared" si="0"/>
        <v>118</v>
      </c>
      <c r="C65" s="24" t="str">
        <f t="shared" si="1"/>
        <v>+113 Damage</v>
      </c>
    </row>
    <row r="66" spans="1:3" x14ac:dyDescent="0.25">
      <c r="A66" s="24">
        <v>64</v>
      </c>
      <c r="B66" s="24">
        <f t="shared" si="0"/>
        <v>121</v>
      </c>
      <c r="C66" s="24" t="str">
        <f t="shared" si="1"/>
        <v>+116 Damage</v>
      </c>
    </row>
    <row r="67" spans="1:3" x14ac:dyDescent="0.25">
      <c r="A67" s="24">
        <v>65</v>
      </c>
      <c r="B67" s="24">
        <f t="shared" si="0"/>
        <v>124</v>
      </c>
      <c r="C67" s="24" t="str">
        <f t="shared" si="1"/>
        <v>+119 Damage</v>
      </c>
    </row>
    <row r="68" spans="1:3" x14ac:dyDescent="0.25">
      <c r="A68" s="24">
        <v>66</v>
      </c>
      <c r="B68" s="24">
        <f t="shared" ref="B68:B131" si="2">5 + (A68-1) * 1 + MAX(A68-25,0) + MAX(A68-50,0) + MAX(A68-75,0)+ MAX(A68-100,0)+MAX(A68-125,0)+MAX(A68-150,0)</f>
        <v>127</v>
      </c>
      <c r="C68" s="24" t="str">
        <f t="shared" ref="C68:C131" si="3">"+"&amp;(B68-5)&amp;" Damage"</f>
        <v>+122 Damage</v>
      </c>
    </row>
    <row r="69" spans="1:3" x14ac:dyDescent="0.25">
      <c r="A69" s="24">
        <v>67</v>
      </c>
      <c r="B69" s="24">
        <f t="shared" si="2"/>
        <v>130</v>
      </c>
      <c r="C69" s="24" t="str">
        <f t="shared" si="3"/>
        <v>+125 Damage</v>
      </c>
    </row>
    <row r="70" spans="1:3" x14ac:dyDescent="0.25">
      <c r="A70" s="24">
        <v>68</v>
      </c>
      <c r="B70" s="24">
        <f t="shared" si="2"/>
        <v>133</v>
      </c>
      <c r="C70" s="24" t="str">
        <f t="shared" si="3"/>
        <v>+128 Damage</v>
      </c>
    </row>
    <row r="71" spans="1:3" x14ac:dyDescent="0.25">
      <c r="A71" s="24">
        <v>69</v>
      </c>
      <c r="B71" s="24">
        <f t="shared" si="2"/>
        <v>136</v>
      </c>
      <c r="C71" s="24" t="str">
        <f t="shared" si="3"/>
        <v>+131 Damage</v>
      </c>
    </row>
    <row r="72" spans="1:3" x14ac:dyDescent="0.25">
      <c r="A72" s="24">
        <v>70</v>
      </c>
      <c r="B72" s="24">
        <f t="shared" si="2"/>
        <v>139</v>
      </c>
      <c r="C72" s="24" t="str">
        <f t="shared" si="3"/>
        <v>+134 Damage</v>
      </c>
    </row>
    <row r="73" spans="1:3" x14ac:dyDescent="0.25">
      <c r="A73" s="24">
        <v>71</v>
      </c>
      <c r="B73" s="24">
        <f t="shared" si="2"/>
        <v>142</v>
      </c>
      <c r="C73" s="24" t="str">
        <f t="shared" si="3"/>
        <v>+137 Damage</v>
      </c>
    </row>
    <row r="74" spans="1:3" x14ac:dyDescent="0.25">
      <c r="A74" s="24">
        <v>72</v>
      </c>
      <c r="B74" s="24">
        <f t="shared" si="2"/>
        <v>145</v>
      </c>
      <c r="C74" s="24" t="str">
        <f t="shared" si="3"/>
        <v>+140 Damage</v>
      </c>
    </row>
    <row r="75" spans="1:3" x14ac:dyDescent="0.25">
      <c r="A75" s="24">
        <v>73</v>
      </c>
      <c r="B75" s="24">
        <f t="shared" si="2"/>
        <v>148</v>
      </c>
      <c r="C75" s="24" t="str">
        <f t="shared" si="3"/>
        <v>+143 Damage</v>
      </c>
    </row>
    <row r="76" spans="1:3" x14ac:dyDescent="0.25">
      <c r="A76" s="24">
        <v>74</v>
      </c>
      <c r="B76" s="24">
        <f t="shared" si="2"/>
        <v>151</v>
      </c>
      <c r="C76" s="24" t="str">
        <f t="shared" si="3"/>
        <v>+146 Damage</v>
      </c>
    </row>
    <row r="77" spans="1:3" x14ac:dyDescent="0.25">
      <c r="A77" s="24">
        <v>75</v>
      </c>
      <c r="B77" s="24">
        <f t="shared" si="2"/>
        <v>154</v>
      </c>
      <c r="C77" s="24" t="str">
        <f t="shared" si="3"/>
        <v>+149 Damage</v>
      </c>
    </row>
    <row r="78" spans="1:3" x14ac:dyDescent="0.25">
      <c r="A78" s="24">
        <v>76</v>
      </c>
      <c r="B78" s="24">
        <f t="shared" si="2"/>
        <v>158</v>
      </c>
      <c r="C78" s="24" t="str">
        <f t="shared" si="3"/>
        <v>+153 Damage</v>
      </c>
    </row>
    <row r="79" spans="1:3" x14ac:dyDescent="0.25">
      <c r="A79" s="24">
        <v>77</v>
      </c>
      <c r="B79" s="24">
        <f t="shared" si="2"/>
        <v>162</v>
      </c>
      <c r="C79" s="24" t="str">
        <f t="shared" si="3"/>
        <v>+157 Damage</v>
      </c>
    </row>
    <row r="80" spans="1:3" x14ac:dyDescent="0.25">
      <c r="A80" s="24">
        <v>78</v>
      </c>
      <c r="B80" s="24">
        <f t="shared" si="2"/>
        <v>166</v>
      </c>
      <c r="C80" s="24" t="str">
        <f t="shared" si="3"/>
        <v>+161 Damage</v>
      </c>
    </row>
    <row r="81" spans="1:3" x14ac:dyDescent="0.25">
      <c r="A81" s="24">
        <v>79</v>
      </c>
      <c r="B81" s="24">
        <f t="shared" si="2"/>
        <v>170</v>
      </c>
      <c r="C81" s="24" t="str">
        <f t="shared" si="3"/>
        <v>+165 Damage</v>
      </c>
    </row>
    <row r="82" spans="1:3" x14ac:dyDescent="0.25">
      <c r="A82" s="24">
        <v>80</v>
      </c>
      <c r="B82" s="24">
        <f t="shared" si="2"/>
        <v>174</v>
      </c>
      <c r="C82" s="24" t="str">
        <f t="shared" si="3"/>
        <v>+169 Damage</v>
      </c>
    </row>
    <row r="83" spans="1:3" x14ac:dyDescent="0.25">
      <c r="A83" s="24">
        <v>81</v>
      </c>
      <c r="B83" s="24">
        <f t="shared" si="2"/>
        <v>178</v>
      </c>
      <c r="C83" s="24" t="str">
        <f t="shared" si="3"/>
        <v>+173 Damage</v>
      </c>
    </row>
    <row r="84" spans="1:3" x14ac:dyDescent="0.25">
      <c r="A84" s="24">
        <v>82</v>
      </c>
      <c r="B84" s="24">
        <f t="shared" si="2"/>
        <v>182</v>
      </c>
      <c r="C84" s="24" t="str">
        <f t="shared" si="3"/>
        <v>+177 Damage</v>
      </c>
    </row>
    <row r="85" spans="1:3" x14ac:dyDescent="0.25">
      <c r="A85" s="24">
        <v>83</v>
      </c>
      <c r="B85" s="24">
        <f t="shared" si="2"/>
        <v>186</v>
      </c>
      <c r="C85" s="24" t="str">
        <f t="shared" si="3"/>
        <v>+181 Damage</v>
      </c>
    </row>
    <row r="86" spans="1:3" x14ac:dyDescent="0.25">
      <c r="A86" s="24">
        <v>84</v>
      </c>
      <c r="B86" s="24">
        <f t="shared" si="2"/>
        <v>190</v>
      </c>
      <c r="C86" s="24" t="str">
        <f t="shared" si="3"/>
        <v>+185 Damage</v>
      </c>
    </row>
    <row r="87" spans="1:3" x14ac:dyDescent="0.25">
      <c r="A87" s="24">
        <v>85</v>
      </c>
      <c r="B87" s="24">
        <f t="shared" si="2"/>
        <v>194</v>
      </c>
      <c r="C87" s="24" t="str">
        <f t="shared" si="3"/>
        <v>+189 Damage</v>
      </c>
    </row>
    <row r="88" spans="1:3" x14ac:dyDescent="0.25">
      <c r="A88" s="24">
        <v>86</v>
      </c>
      <c r="B88" s="24">
        <f t="shared" si="2"/>
        <v>198</v>
      </c>
      <c r="C88" s="24" t="str">
        <f t="shared" si="3"/>
        <v>+193 Damage</v>
      </c>
    </row>
    <row r="89" spans="1:3" x14ac:dyDescent="0.25">
      <c r="A89" s="24">
        <v>87</v>
      </c>
      <c r="B89" s="24">
        <f t="shared" si="2"/>
        <v>202</v>
      </c>
      <c r="C89" s="24" t="str">
        <f t="shared" si="3"/>
        <v>+197 Damage</v>
      </c>
    </row>
    <row r="90" spans="1:3" x14ac:dyDescent="0.25">
      <c r="A90" s="24">
        <v>88</v>
      </c>
      <c r="B90" s="24">
        <f t="shared" si="2"/>
        <v>206</v>
      </c>
      <c r="C90" s="24" t="str">
        <f t="shared" si="3"/>
        <v>+201 Damage</v>
      </c>
    </row>
    <row r="91" spans="1:3" x14ac:dyDescent="0.25">
      <c r="A91" s="24">
        <v>89</v>
      </c>
      <c r="B91" s="24">
        <f t="shared" si="2"/>
        <v>210</v>
      </c>
      <c r="C91" s="24" t="str">
        <f t="shared" si="3"/>
        <v>+205 Damage</v>
      </c>
    </row>
    <row r="92" spans="1:3" x14ac:dyDescent="0.25">
      <c r="A92" s="24">
        <v>90</v>
      </c>
      <c r="B92" s="24">
        <f t="shared" si="2"/>
        <v>214</v>
      </c>
      <c r="C92" s="24" t="str">
        <f t="shared" si="3"/>
        <v>+209 Damage</v>
      </c>
    </row>
    <row r="93" spans="1:3" x14ac:dyDescent="0.25">
      <c r="A93" s="24">
        <v>91</v>
      </c>
      <c r="B93" s="24">
        <f t="shared" si="2"/>
        <v>218</v>
      </c>
      <c r="C93" s="24" t="str">
        <f t="shared" si="3"/>
        <v>+213 Damage</v>
      </c>
    </row>
    <row r="94" spans="1:3" x14ac:dyDescent="0.25">
      <c r="A94" s="24">
        <v>92</v>
      </c>
      <c r="B94" s="24">
        <f t="shared" si="2"/>
        <v>222</v>
      </c>
      <c r="C94" s="24" t="str">
        <f t="shared" si="3"/>
        <v>+217 Damage</v>
      </c>
    </row>
    <row r="95" spans="1:3" x14ac:dyDescent="0.25">
      <c r="A95" s="24">
        <v>93</v>
      </c>
      <c r="B95" s="24">
        <f t="shared" si="2"/>
        <v>226</v>
      </c>
      <c r="C95" s="24" t="str">
        <f t="shared" si="3"/>
        <v>+221 Damage</v>
      </c>
    </row>
    <row r="96" spans="1:3" x14ac:dyDescent="0.25">
      <c r="A96" s="24">
        <v>94</v>
      </c>
      <c r="B96" s="24">
        <f t="shared" si="2"/>
        <v>230</v>
      </c>
      <c r="C96" s="24" t="str">
        <f t="shared" si="3"/>
        <v>+225 Damage</v>
      </c>
    </row>
    <row r="97" spans="1:3" x14ac:dyDescent="0.25">
      <c r="A97" s="24">
        <v>95</v>
      </c>
      <c r="B97" s="24">
        <f t="shared" si="2"/>
        <v>234</v>
      </c>
      <c r="C97" s="24" t="str">
        <f t="shared" si="3"/>
        <v>+229 Damage</v>
      </c>
    </row>
    <row r="98" spans="1:3" x14ac:dyDescent="0.25">
      <c r="A98" s="24">
        <v>96</v>
      </c>
      <c r="B98" s="24">
        <f t="shared" si="2"/>
        <v>238</v>
      </c>
      <c r="C98" s="24" t="str">
        <f t="shared" si="3"/>
        <v>+233 Damage</v>
      </c>
    </row>
    <row r="99" spans="1:3" x14ac:dyDescent="0.25">
      <c r="A99" s="24">
        <v>97</v>
      </c>
      <c r="B99" s="24">
        <f t="shared" si="2"/>
        <v>242</v>
      </c>
      <c r="C99" s="24" t="str">
        <f t="shared" si="3"/>
        <v>+237 Damage</v>
      </c>
    </row>
    <row r="100" spans="1:3" x14ac:dyDescent="0.25">
      <c r="A100" s="24">
        <v>98</v>
      </c>
      <c r="B100" s="24">
        <f t="shared" si="2"/>
        <v>246</v>
      </c>
      <c r="C100" s="24" t="str">
        <f t="shared" si="3"/>
        <v>+241 Damage</v>
      </c>
    </row>
    <row r="101" spans="1:3" x14ac:dyDescent="0.25">
      <c r="A101" s="24">
        <v>99</v>
      </c>
      <c r="B101" s="24">
        <f t="shared" si="2"/>
        <v>250</v>
      </c>
      <c r="C101" s="24" t="str">
        <f>"+"&amp;(B101-5)&amp;" Damage"</f>
        <v>+245 Damage</v>
      </c>
    </row>
    <row r="102" spans="1:3" x14ac:dyDescent="0.25">
      <c r="A102" s="24">
        <v>100</v>
      </c>
      <c r="B102" s="24">
        <f t="shared" si="2"/>
        <v>254</v>
      </c>
      <c r="C102" s="24" t="str">
        <f t="shared" si="3"/>
        <v>+249 Damage</v>
      </c>
    </row>
    <row r="103" spans="1:3" x14ac:dyDescent="0.25">
      <c r="A103" s="24">
        <v>101</v>
      </c>
      <c r="B103" s="24">
        <f t="shared" si="2"/>
        <v>259</v>
      </c>
      <c r="C103" s="24" t="str">
        <f t="shared" si="3"/>
        <v>+254 Damage</v>
      </c>
    </row>
    <row r="104" spans="1:3" x14ac:dyDescent="0.25">
      <c r="A104" s="24">
        <v>102</v>
      </c>
      <c r="B104" s="24">
        <f t="shared" si="2"/>
        <v>264</v>
      </c>
      <c r="C104" s="24" t="str">
        <f t="shared" si="3"/>
        <v>+259 Damage</v>
      </c>
    </row>
    <row r="105" spans="1:3" x14ac:dyDescent="0.25">
      <c r="A105" s="24">
        <v>103</v>
      </c>
      <c r="B105" s="24">
        <f t="shared" si="2"/>
        <v>269</v>
      </c>
      <c r="C105" s="24" t="str">
        <f t="shared" si="3"/>
        <v>+264 Damage</v>
      </c>
    </row>
    <row r="106" spans="1:3" x14ac:dyDescent="0.25">
      <c r="A106" s="24">
        <v>104</v>
      </c>
      <c r="B106" s="24">
        <f t="shared" si="2"/>
        <v>274</v>
      </c>
      <c r="C106" s="24" t="str">
        <f t="shared" si="3"/>
        <v>+269 Damage</v>
      </c>
    </row>
    <row r="107" spans="1:3" x14ac:dyDescent="0.25">
      <c r="A107" s="24">
        <v>105</v>
      </c>
      <c r="B107" s="24">
        <f t="shared" si="2"/>
        <v>279</v>
      </c>
      <c r="C107" s="24" t="str">
        <f t="shared" si="3"/>
        <v>+274 Damage</v>
      </c>
    </row>
    <row r="108" spans="1:3" x14ac:dyDescent="0.25">
      <c r="A108" s="24">
        <v>106</v>
      </c>
      <c r="B108" s="24">
        <f t="shared" si="2"/>
        <v>284</v>
      </c>
      <c r="C108" s="24" t="str">
        <f t="shared" si="3"/>
        <v>+279 Damage</v>
      </c>
    </row>
    <row r="109" spans="1:3" x14ac:dyDescent="0.25">
      <c r="A109" s="24">
        <v>107</v>
      </c>
      <c r="B109" s="24">
        <f t="shared" si="2"/>
        <v>289</v>
      </c>
      <c r="C109" s="24" t="str">
        <f t="shared" si="3"/>
        <v>+284 Damage</v>
      </c>
    </row>
    <row r="110" spans="1:3" x14ac:dyDescent="0.25">
      <c r="A110" s="24">
        <v>108</v>
      </c>
      <c r="B110" s="24">
        <f t="shared" si="2"/>
        <v>294</v>
      </c>
      <c r="C110" s="24" t="str">
        <f t="shared" si="3"/>
        <v>+289 Damage</v>
      </c>
    </row>
    <row r="111" spans="1:3" x14ac:dyDescent="0.25">
      <c r="A111" s="24">
        <v>109</v>
      </c>
      <c r="B111" s="24">
        <f t="shared" si="2"/>
        <v>299</v>
      </c>
      <c r="C111" s="24" t="str">
        <f t="shared" si="3"/>
        <v>+294 Damage</v>
      </c>
    </row>
    <row r="112" spans="1:3" x14ac:dyDescent="0.25">
      <c r="A112" s="24">
        <v>110</v>
      </c>
      <c r="B112" s="24">
        <f t="shared" si="2"/>
        <v>304</v>
      </c>
      <c r="C112" s="24" t="str">
        <f t="shared" si="3"/>
        <v>+299 Damage</v>
      </c>
    </row>
    <row r="113" spans="1:3" x14ac:dyDescent="0.25">
      <c r="A113" s="24">
        <v>111</v>
      </c>
      <c r="B113" s="24">
        <f t="shared" si="2"/>
        <v>309</v>
      </c>
      <c r="C113" s="24" t="str">
        <f t="shared" si="3"/>
        <v>+304 Damage</v>
      </c>
    </row>
    <row r="114" spans="1:3" x14ac:dyDescent="0.25">
      <c r="A114" s="24">
        <v>112</v>
      </c>
      <c r="B114" s="24">
        <f t="shared" si="2"/>
        <v>314</v>
      </c>
      <c r="C114" s="24" t="str">
        <f t="shared" si="3"/>
        <v>+309 Damage</v>
      </c>
    </row>
    <row r="115" spans="1:3" x14ac:dyDescent="0.25">
      <c r="A115" s="24">
        <v>113</v>
      </c>
      <c r="B115" s="24">
        <f t="shared" si="2"/>
        <v>319</v>
      </c>
      <c r="C115" s="24" t="str">
        <f t="shared" si="3"/>
        <v>+314 Damage</v>
      </c>
    </row>
    <row r="116" spans="1:3" x14ac:dyDescent="0.25">
      <c r="A116" s="24">
        <v>114</v>
      </c>
      <c r="B116" s="24">
        <f t="shared" si="2"/>
        <v>324</v>
      </c>
      <c r="C116" s="24" t="str">
        <f t="shared" si="3"/>
        <v>+319 Damage</v>
      </c>
    </row>
    <row r="117" spans="1:3" x14ac:dyDescent="0.25">
      <c r="A117" s="24">
        <v>115</v>
      </c>
      <c r="B117" s="24">
        <f t="shared" si="2"/>
        <v>329</v>
      </c>
      <c r="C117" s="24" t="str">
        <f t="shared" si="3"/>
        <v>+324 Damage</v>
      </c>
    </row>
    <row r="118" spans="1:3" x14ac:dyDescent="0.25">
      <c r="A118" s="24">
        <v>116</v>
      </c>
      <c r="B118" s="24">
        <f t="shared" si="2"/>
        <v>334</v>
      </c>
      <c r="C118" s="24" t="str">
        <f t="shared" si="3"/>
        <v>+329 Damage</v>
      </c>
    </row>
    <row r="119" spans="1:3" x14ac:dyDescent="0.25">
      <c r="A119" s="24">
        <v>117</v>
      </c>
      <c r="B119" s="24">
        <f t="shared" si="2"/>
        <v>339</v>
      </c>
      <c r="C119" s="24" t="str">
        <f t="shared" si="3"/>
        <v>+334 Damage</v>
      </c>
    </row>
    <row r="120" spans="1:3" x14ac:dyDescent="0.25">
      <c r="A120" s="24">
        <v>118</v>
      </c>
      <c r="B120" s="24">
        <f t="shared" si="2"/>
        <v>344</v>
      </c>
      <c r="C120" s="24" t="str">
        <f t="shared" si="3"/>
        <v>+339 Damage</v>
      </c>
    </row>
    <row r="121" spans="1:3" x14ac:dyDescent="0.25">
      <c r="A121" s="24">
        <v>119</v>
      </c>
      <c r="B121" s="24">
        <f t="shared" si="2"/>
        <v>349</v>
      </c>
      <c r="C121" s="24" t="str">
        <f t="shared" si="3"/>
        <v>+344 Damage</v>
      </c>
    </row>
    <row r="122" spans="1:3" x14ac:dyDescent="0.25">
      <c r="A122" s="24">
        <v>120</v>
      </c>
      <c r="B122" s="24">
        <f t="shared" si="2"/>
        <v>354</v>
      </c>
      <c r="C122" s="24" t="str">
        <f t="shared" si="3"/>
        <v>+349 Damage</v>
      </c>
    </row>
    <row r="123" spans="1:3" x14ac:dyDescent="0.25">
      <c r="A123" s="24">
        <v>121</v>
      </c>
      <c r="B123" s="24">
        <f t="shared" si="2"/>
        <v>359</v>
      </c>
      <c r="C123" s="24" t="str">
        <f t="shared" si="3"/>
        <v>+354 Damage</v>
      </c>
    </row>
    <row r="124" spans="1:3" x14ac:dyDescent="0.25">
      <c r="A124" s="24">
        <v>122</v>
      </c>
      <c r="B124" s="24">
        <f t="shared" si="2"/>
        <v>364</v>
      </c>
      <c r="C124" s="24" t="str">
        <f t="shared" si="3"/>
        <v>+359 Damage</v>
      </c>
    </row>
    <row r="125" spans="1:3" x14ac:dyDescent="0.25">
      <c r="A125" s="24">
        <v>123</v>
      </c>
      <c r="B125" s="24">
        <f t="shared" si="2"/>
        <v>369</v>
      </c>
      <c r="C125" s="24" t="str">
        <f t="shared" si="3"/>
        <v>+364 Damage</v>
      </c>
    </row>
    <row r="126" spans="1:3" x14ac:dyDescent="0.25">
      <c r="A126" s="24">
        <v>124</v>
      </c>
      <c r="B126" s="24">
        <f t="shared" si="2"/>
        <v>374</v>
      </c>
      <c r="C126" s="24" t="str">
        <f t="shared" si="3"/>
        <v>+369 Damage</v>
      </c>
    </row>
    <row r="127" spans="1:3" x14ac:dyDescent="0.25">
      <c r="A127" s="24">
        <v>125</v>
      </c>
      <c r="B127" s="24">
        <f t="shared" si="2"/>
        <v>379</v>
      </c>
      <c r="C127" s="24" t="str">
        <f t="shared" si="3"/>
        <v>+374 Damage</v>
      </c>
    </row>
    <row r="128" spans="1:3" x14ac:dyDescent="0.25">
      <c r="A128" s="24">
        <v>126</v>
      </c>
      <c r="B128" s="24">
        <f t="shared" si="2"/>
        <v>385</v>
      </c>
      <c r="C128" s="24" t="str">
        <f t="shared" si="3"/>
        <v>+380 Damage</v>
      </c>
    </row>
    <row r="129" spans="1:3" x14ac:dyDescent="0.25">
      <c r="A129" s="24">
        <v>127</v>
      </c>
      <c r="B129" s="24">
        <f t="shared" si="2"/>
        <v>391</v>
      </c>
      <c r="C129" s="24" t="str">
        <f t="shared" si="3"/>
        <v>+386 Damage</v>
      </c>
    </row>
    <row r="130" spans="1:3" x14ac:dyDescent="0.25">
      <c r="A130" s="24">
        <v>128</v>
      </c>
      <c r="B130" s="24">
        <f t="shared" si="2"/>
        <v>397</v>
      </c>
      <c r="C130" s="24" t="str">
        <f t="shared" si="3"/>
        <v>+392 Damage</v>
      </c>
    </row>
    <row r="131" spans="1:3" x14ac:dyDescent="0.25">
      <c r="A131" s="24">
        <v>129</v>
      </c>
      <c r="B131" s="24">
        <f t="shared" si="2"/>
        <v>403</v>
      </c>
      <c r="C131" s="24" t="str">
        <f t="shared" si="3"/>
        <v>+398 Damage</v>
      </c>
    </row>
    <row r="132" spans="1:3" x14ac:dyDescent="0.25">
      <c r="A132" s="24">
        <v>130</v>
      </c>
      <c r="B132" s="24">
        <f t="shared" ref="B132:B151" si="4">5 + (A132-1) * 1 + MAX(A132-25,0) + MAX(A132-50,0) + MAX(A132-75,0)+ MAX(A132-100,0)+MAX(A132-125,0)+MAX(A132-150,0)</f>
        <v>409</v>
      </c>
      <c r="C132" s="24" t="str">
        <f t="shared" ref="C132:C151" si="5">"+"&amp;(B132-5)&amp;" Damage"</f>
        <v>+404 Damage</v>
      </c>
    </row>
    <row r="133" spans="1:3" x14ac:dyDescent="0.25">
      <c r="A133" s="24">
        <v>131</v>
      </c>
      <c r="B133" s="24">
        <f t="shared" si="4"/>
        <v>415</v>
      </c>
      <c r="C133" s="24" t="str">
        <f t="shared" si="5"/>
        <v>+410 Damage</v>
      </c>
    </row>
    <row r="134" spans="1:3" x14ac:dyDescent="0.25">
      <c r="A134" s="24">
        <v>132</v>
      </c>
      <c r="B134" s="24">
        <f t="shared" si="4"/>
        <v>421</v>
      </c>
      <c r="C134" s="24" t="str">
        <f t="shared" si="5"/>
        <v>+416 Damage</v>
      </c>
    </row>
    <row r="135" spans="1:3" x14ac:dyDescent="0.25">
      <c r="A135" s="24">
        <v>133</v>
      </c>
      <c r="B135" s="24">
        <f t="shared" si="4"/>
        <v>427</v>
      </c>
      <c r="C135" s="24" t="str">
        <f t="shared" si="5"/>
        <v>+422 Damage</v>
      </c>
    </row>
    <row r="136" spans="1:3" x14ac:dyDescent="0.25">
      <c r="A136" s="24">
        <v>134</v>
      </c>
      <c r="B136" s="24">
        <f t="shared" si="4"/>
        <v>433</v>
      </c>
      <c r="C136" s="24" t="str">
        <f t="shared" si="5"/>
        <v>+428 Damage</v>
      </c>
    </row>
    <row r="137" spans="1:3" x14ac:dyDescent="0.25">
      <c r="A137" s="24">
        <v>135</v>
      </c>
      <c r="B137" s="24">
        <f t="shared" si="4"/>
        <v>439</v>
      </c>
      <c r="C137" s="24" t="str">
        <f t="shared" si="5"/>
        <v>+434 Damage</v>
      </c>
    </row>
    <row r="138" spans="1:3" x14ac:dyDescent="0.25">
      <c r="A138" s="24">
        <v>136</v>
      </c>
      <c r="B138" s="24">
        <f t="shared" si="4"/>
        <v>445</v>
      </c>
      <c r="C138" s="24" t="str">
        <f t="shared" si="5"/>
        <v>+440 Damage</v>
      </c>
    </row>
    <row r="139" spans="1:3" x14ac:dyDescent="0.25">
      <c r="A139" s="24">
        <v>137</v>
      </c>
      <c r="B139" s="24">
        <f t="shared" si="4"/>
        <v>451</v>
      </c>
      <c r="C139" s="24" t="str">
        <f t="shared" si="5"/>
        <v>+446 Damage</v>
      </c>
    </row>
    <row r="140" spans="1:3" x14ac:dyDescent="0.25">
      <c r="A140" s="24">
        <v>138</v>
      </c>
      <c r="B140" s="24">
        <f t="shared" si="4"/>
        <v>457</v>
      </c>
      <c r="C140" s="24" t="str">
        <f t="shared" si="5"/>
        <v>+452 Damage</v>
      </c>
    </row>
    <row r="141" spans="1:3" x14ac:dyDescent="0.25">
      <c r="A141" s="24">
        <v>139</v>
      </c>
      <c r="B141" s="24">
        <f t="shared" si="4"/>
        <v>463</v>
      </c>
      <c r="C141" s="24" t="str">
        <f t="shared" si="5"/>
        <v>+458 Damage</v>
      </c>
    </row>
    <row r="142" spans="1:3" x14ac:dyDescent="0.25">
      <c r="A142" s="24">
        <v>140</v>
      </c>
      <c r="B142" s="24">
        <f t="shared" si="4"/>
        <v>469</v>
      </c>
      <c r="C142" s="24" t="str">
        <f t="shared" si="5"/>
        <v>+464 Damage</v>
      </c>
    </row>
    <row r="143" spans="1:3" x14ac:dyDescent="0.25">
      <c r="A143" s="24">
        <v>141</v>
      </c>
      <c r="B143" s="24">
        <f t="shared" si="4"/>
        <v>475</v>
      </c>
      <c r="C143" s="24" t="str">
        <f t="shared" si="5"/>
        <v>+470 Damage</v>
      </c>
    </row>
    <row r="144" spans="1:3" x14ac:dyDescent="0.25">
      <c r="A144" s="24">
        <v>142</v>
      </c>
      <c r="B144" s="24">
        <f t="shared" si="4"/>
        <v>481</v>
      </c>
      <c r="C144" s="24" t="str">
        <f t="shared" si="5"/>
        <v>+476 Damage</v>
      </c>
    </row>
    <row r="145" spans="1:3" x14ac:dyDescent="0.25">
      <c r="A145" s="24">
        <v>143</v>
      </c>
      <c r="B145" s="24">
        <f t="shared" si="4"/>
        <v>487</v>
      </c>
      <c r="C145" s="24" t="str">
        <f t="shared" si="5"/>
        <v>+482 Damage</v>
      </c>
    </row>
    <row r="146" spans="1:3" x14ac:dyDescent="0.25">
      <c r="A146" s="24">
        <v>144</v>
      </c>
      <c r="B146" s="24">
        <f t="shared" si="4"/>
        <v>493</v>
      </c>
      <c r="C146" s="24" t="str">
        <f t="shared" si="5"/>
        <v>+488 Damage</v>
      </c>
    </row>
    <row r="147" spans="1:3" x14ac:dyDescent="0.25">
      <c r="A147" s="24">
        <v>145</v>
      </c>
      <c r="B147" s="24">
        <f t="shared" si="4"/>
        <v>499</v>
      </c>
      <c r="C147" s="24" t="str">
        <f t="shared" si="5"/>
        <v>+494 Damage</v>
      </c>
    </row>
    <row r="148" spans="1:3" x14ac:dyDescent="0.25">
      <c r="A148" s="24">
        <v>146</v>
      </c>
      <c r="B148" s="24">
        <f t="shared" si="4"/>
        <v>505</v>
      </c>
      <c r="C148" s="24" t="str">
        <f t="shared" si="5"/>
        <v>+500 Damage</v>
      </c>
    </row>
    <row r="149" spans="1:3" x14ac:dyDescent="0.25">
      <c r="A149" s="24">
        <v>147</v>
      </c>
      <c r="B149" s="24">
        <f t="shared" si="4"/>
        <v>511</v>
      </c>
      <c r="C149" s="24" t="str">
        <f t="shared" si="5"/>
        <v>+506 Damage</v>
      </c>
    </row>
    <row r="150" spans="1:3" x14ac:dyDescent="0.25">
      <c r="A150" s="24">
        <v>148</v>
      </c>
      <c r="B150" s="24">
        <f t="shared" si="4"/>
        <v>517</v>
      </c>
      <c r="C150" s="24" t="str">
        <f t="shared" si="5"/>
        <v>+512 Damage</v>
      </c>
    </row>
    <row r="151" spans="1:3" x14ac:dyDescent="0.25">
      <c r="A151" s="24">
        <v>149</v>
      </c>
      <c r="B151" s="24">
        <f t="shared" si="4"/>
        <v>523</v>
      </c>
      <c r="C151" s="24" t="str">
        <f t="shared" si="5"/>
        <v>+518 Damage</v>
      </c>
    </row>
  </sheetData>
  <pageMargins left="0.7" right="0.7" top="0.75" bottom="0.75" header="0.3" footer="0.3"/>
  <pageSetup paperSize="11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IOU</vt:lpstr>
      <vt:lpstr>Rep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2015-03-26T10:58:33Z</dcterms:modified>
</cp:coreProperties>
</file>